
<file path=[Content_Types].xml><?xml version="1.0" encoding="utf-8"?>
<Types xmlns="http://schemas.openxmlformats.org/package/2006/content-types">
  <Default Extension="bin" ContentType="application/vnd.ms-office.activeX"/>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WebImage.xml" ContentType="application/vnd.ms-excel.rdrichvaluewebimage+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activeX/activeX1.xml" ContentType="application/vnd.ms-office.activeX+xml"/>
  <Override PartName="/xl/ctrlProps/ctrlProp1.xml" ContentType="application/vnd.ms-excel.controlproperties+xml"/>
  <Override PartName="/xl/comments1.xml" ContentType="application/vnd.openxmlformats-officedocument.spreadsheetml.comments+xml"/>
  <Override PartName="/xl/printerSettings/printerSettings1.bin" ContentType="application/vnd.openxmlformats-officedocument.spreadsheetml.printerSettings"/>
  <Override PartName="/xl/drawings/drawing2.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printerSettings/printerSettings2.bin" ContentType="application/vnd.openxmlformats-officedocument.spreadsheetml.printerSettings"/>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defaultThemeVersion="124226"/>
  <mc:AlternateContent xmlns:mc="http://schemas.openxmlformats.org/markup-compatibility/2006">
    <mc:Choice Requires="x15">
      <x15ac:absPath xmlns:x15ac="http://schemas.microsoft.com/office/spreadsheetml/2010/11/ac" url="https://d.docs.live.net/4927ba5ded23c2a8/Desktop/Damien Perso/Knight/Fiches de personnages/"/>
    </mc:Choice>
  </mc:AlternateContent>
  <xr:revisionPtr revIDLastSave="326" documentId="8_{F72D6FD8-EF27-4D7B-B556-3E71C5384C53}" xr6:coauthVersionLast="47" xr6:coauthVersionMax="47" xr10:uidLastSave="{4282E288-0258-4CE5-8841-43930745BFF7}"/>
  <bookViews>
    <workbookView xWindow="28680" yWindow="-3510" windowWidth="29040" windowHeight="15720" xr2:uid="{00000000-000D-0000-FFFF-FFFF00000000}"/>
  </bookViews>
  <sheets>
    <sheet name="Mode d'emploi" sheetId="7" r:id="rId1"/>
    <sheet name="Carac" sheetId="4" r:id="rId2"/>
    <sheet name="Feuille de perso" sheetId="8" r:id="rId3"/>
    <sheet name="Armures et blason" sheetId="2" state="hidden" r:id="rId4"/>
    <sheet name="Modules" sheetId="9" state="hidden" r:id="rId5"/>
    <sheet name="Armes" sheetId="5" state="hidden" r:id="rId6"/>
    <sheet name="Améliorations" sheetId="6" state="hidden" r:id="rId7"/>
  </sheets>
  <definedNames>
    <definedName name="_xlnm._FilterDatabase" localSheetId="6" hidden="1">Améliorations!$A$1:$F$51</definedName>
    <definedName name="_xlnm._FilterDatabase" localSheetId="4" hidden="1">Modules!$A$1:$T$135</definedName>
    <definedName name="Arme_1" localSheetId="2">_xlfn.XLOOKUP('Feuille de perso'!#REF!,'Armures et blason'!#REF!,'Armures et blason'!#REF!)</definedName>
    <definedName name="Arme_1">_xlfn.XLOOKUP(#REF!,'Armures et blason'!#REF!,'Armures et blason'!#REF!)</definedName>
    <definedName name="Arme_2" localSheetId="2">_xlfn.XLOOKUP('Feuille de perso'!$AV$104:$BA$104,'Armures et blason'!#REF!,'Armures et blason'!#REF!)</definedName>
    <definedName name="Arme_2">_xlfn.XLOOKUP(#REF!,'Armures et blason'!#REF!,'Armures et blason'!#REF!)</definedName>
    <definedName name="Arme_3" localSheetId="2">_xlfn.XLOOKUP('Feuille de perso'!$BB$105:$BG$105,'Armures et blason'!#REF!,'Armures et blason'!#REF!)</definedName>
    <definedName name="Arme_3">_xlfn.XLOOKUP(#REF!,'Armures et blason'!#REF!,'Armures et blason'!#REF!)</definedName>
    <definedName name="Arme_4" localSheetId="2">_xlfn.XLOOKUP('Feuille de perso'!$BH$105:$BM$105,'Armures et blason'!#REF!,'Armures et blason'!#REF!)</definedName>
    <definedName name="Arme_4">_xlfn.XLOOKUP(#REF!,'Armures et blason'!#REF!,'Armures et blason'!#REF!)</definedName>
    <definedName name="Arme_5" localSheetId="2">_xlfn.XLOOKUP('Feuille de perso'!$BN$105:$BS$105,'Armures et blason'!#REF!,'Armures et blason'!#REF!)</definedName>
    <definedName name="Arme_5">_xlfn.XLOOKUP(#REF!,'Armures et blason'!#REF!,'Armures et blason'!#REF!)</definedName>
    <definedName name="Armure">_xlfn.XLOOKUP(Carac!$B$9,'Armures et blason'!$B$2:$S$2,'Armures et blason'!#REF!)</definedName>
    <definedName name="Barbarian">'Armures et blason'!#REF!</definedName>
    <definedName name="Bard">'Armures et blason'!#REF!</definedName>
    <definedName name="Blason">_xlfn.XLOOKUP(Carac!$B$11,'Armures et blason'!$B$14:$N$14,'Armures et blason'!$B$15:$N$15)</definedName>
    <definedName name="Module_1" localSheetId="2">_xlfn.XLOOKUP('Feuille de perso'!#REF!,'Armures et blason'!#REF!,'Armures et blason'!#REF!)</definedName>
    <definedName name="Module_1">_xlfn.XLOOKUP(#REF!,'Armures et blason'!#REF!,'Armures et blason'!#REF!)</definedName>
    <definedName name="Module_10" localSheetId="2">_xlfn.XLOOKUP('Feuille de perso'!#REF!,'Armures et blason'!#REF!,'Armures et blason'!#REF!)</definedName>
    <definedName name="Module_10">_xlfn.XLOOKUP(#REF!,'Armures et blason'!#REF!,'Armures et blason'!#REF!)</definedName>
    <definedName name="Module_2" localSheetId="2">_xlfn.XLOOKUP('Feuille de perso'!$AW$51:$BE$52,'Armures et blason'!#REF!,'Armures et blason'!#REF!)</definedName>
    <definedName name="Module_2">_xlfn.XLOOKUP(#REF!,'Armures et blason'!#REF!,'Armures et blason'!#REF!)</definedName>
    <definedName name="Module_3" localSheetId="2">_xlfn.XLOOKUP('Feuille de perso'!#REF!,'Armures et blason'!#REF!,'Armures et blason'!#REF!)</definedName>
    <definedName name="Module_3">_xlfn.XLOOKUP(#REF!,'Armures et blason'!#REF!,'Armures et blason'!#REF!)</definedName>
    <definedName name="Module_4" localSheetId="2">_xlfn.XLOOKUP('Feuille de perso'!#REF!,'Armures et blason'!#REF!,'Armures et blason'!#REF!)</definedName>
    <definedName name="Module_4">_xlfn.XLOOKUP(#REF!,'Armures et blason'!#REF!,'Armures et blason'!#REF!)</definedName>
    <definedName name="Module_5" localSheetId="2">_xlfn.XLOOKUP('Feuille de perso'!#REF!,'Armures et blason'!#REF!,'Armures et blason'!#REF!)</definedName>
    <definedName name="Module_5">_xlfn.XLOOKUP(#REF!,'Armures et blason'!#REF!,'Armures et blason'!#REF!)</definedName>
    <definedName name="Module_6" localSheetId="2">_xlfn.XLOOKUP('Feuille de perso'!#REF!,'Armures et blason'!#REF!,'Armures et blason'!#REF!)</definedName>
    <definedName name="Module_6">_xlfn.XLOOKUP(#REF!,'Armures et blason'!#REF!,'Armures et blason'!#REF!)</definedName>
    <definedName name="Module_7" localSheetId="2">_xlfn.XLOOKUP('Feuille de perso'!#REF!,'Armures et blason'!#REF!,'Armures et blason'!#REF!)</definedName>
    <definedName name="Module_7">_xlfn.XLOOKUP(#REF!,'Armures et blason'!#REF!,'Armures et blason'!#REF!)</definedName>
    <definedName name="Module_8" localSheetId="2">_xlfn.XLOOKUP('Feuille de perso'!#REF!,'Armures et blason'!#REF!,'Armures et blason'!#REF!)</definedName>
    <definedName name="Module_8">_xlfn.XLOOKUP(#REF!,'Armures et blason'!#REF!,'Armures et blason'!#REF!)</definedName>
    <definedName name="Module_9" localSheetId="2">_xlfn.XLOOKUP('Feuille de perso'!#REF!,'Armures et blason'!#REF!,'Armures et blason'!#REF!)</definedName>
    <definedName name="Module_9">_xlfn.XLOOKUP(#REF!,'Armures et blason'!#REF!,'Armures et blason'!#REF!)</definedName>
    <definedName name="Necromancer">'Armures et blason'!#REF!</definedName>
    <definedName name="Paladin">'Armures et blason'!#REF!</definedName>
    <definedName name="Priest">'Armures et blason'!#REF!</definedName>
    <definedName name="Psion">'Armures et blason'!#REF!</definedName>
    <definedName name="Ranger">'Armures et blason'!#REF!</definedName>
    <definedName name="Rogue">'Armures et blason'!#REF!</definedName>
    <definedName name="Section">_xlfn.XLOOKUP(Carac!$B$12,'Armures et blason'!$B$16:$L$16,'Armures et blason'!$B$17:$L$17)</definedName>
    <definedName name="Shaman">'Armures et blason'!#REF!</definedName>
    <definedName name="Sorcerer">'Armures et blason'!#REF!</definedName>
    <definedName name="Warlock">'Armures et blason'!#REF!</definedName>
    <definedName name="Warmaster">'Armures et blason'!#REF!</definedName>
    <definedName name="Warrior">'Armures et blason'!#REF!</definedName>
    <definedName name="Wizard">'Armures et blason'!#REF!</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L17" i="8" l="1"/>
  <c r="AL15" i="8"/>
  <c r="AL13" i="8"/>
  <c r="AL11" i="8"/>
  <c r="AL9" i="8"/>
  <c r="AL7" i="8"/>
  <c r="AL5" i="8"/>
  <c r="J49" i="4"/>
  <c r="J47" i="4"/>
  <c r="J45" i="4"/>
  <c r="J43" i="4"/>
  <c r="J41" i="4"/>
  <c r="J39" i="4"/>
  <c r="J35" i="4"/>
  <c r="J27" i="4"/>
  <c r="J25" i="4"/>
  <c r="J23" i="4"/>
  <c r="J21" i="4"/>
  <c r="B10" i="4" l="1"/>
  <c r="AL19" i="8" s="1"/>
  <c r="AW71" i="8"/>
  <c r="AW70" i="8"/>
  <c r="AW69" i="8"/>
  <c r="AW68" i="8"/>
  <c r="AW67" i="8"/>
  <c r="AW66" i="8"/>
  <c r="AW65" i="8"/>
  <c r="AW64" i="8"/>
  <c r="AW63" i="8"/>
  <c r="AW62" i="8"/>
  <c r="AW61" i="8"/>
  <c r="AW60" i="8"/>
  <c r="AW59" i="8"/>
  <c r="AW58" i="8"/>
  <c r="AW57" i="8"/>
  <c r="AW56" i="8"/>
  <c r="AW55" i="8"/>
  <c r="AW54" i="8"/>
  <c r="AW53" i="8"/>
  <c r="AW52" i="8"/>
  <c r="AN71" i="8"/>
  <c r="AN70" i="8"/>
  <c r="AN69" i="8"/>
  <c r="AN68" i="8"/>
  <c r="AN67" i="8"/>
  <c r="AN66" i="8"/>
  <c r="AN65" i="8"/>
  <c r="AN64" i="8"/>
  <c r="AN63" i="8"/>
  <c r="AN62" i="8"/>
  <c r="AN61" i="8"/>
  <c r="AN60" i="8"/>
  <c r="AN59" i="8"/>
  <c r="AN58" i="8"/>
  <c r="AN57" i="8"/>
  <c r="AN56" i="8"/>
  <c r="AN55" i="8"/>
  <c r="AN54" i="8"/>
  <c r="AN53" i="8"/>
  <c r="AN52" i="8"/>
  <c r="AZ71" i="8"/>
  <c r="AZ70" i="8"/>
  <c r="AZ69" i="8"/>
  <c r="AZ68" i="8"/>
  <c r="AZ67" i="8"/>
  <c r="AZ66" i="8"/>
  <c r="AZ65" i="8"/>
  <c r="AZ64" i="8"/>
  <c r="AZ63" i="8"/>
  <c r="AZ62" i="8"/>
  <c r="AZ61" i="8"/>
  <c r="AZ60" i="8"/>
  <c r="AZ59" i="8"/>
  <c r="AZ58" i="8"/>
  <c r="AZ57" i="8"/>
  <c r="AZ56" i="8"/>
  <c r="AZ55" i="8"/>
  <c r="AZ54" i="8"/>
  <c r="AZ53" i="8"/>
  <c r="AZ52" i="8"/>
  <c r="AX71" i="8"/>
  <c r="AX70" i="8"/>
  <c r="AX69" i="8"/>
  <c r="AX68" i="8"/>
  <c r="AX67" i="8"/>
  <c r="AX66" i="8"/>
  <c r="AX65" i="8"/>
  <c r="AX64" i="8"/>
  <c r="AX63" i="8"/>
  <c r="AX62" i="8"/>
  <c r="AX61" i="8"/>
  <c r="AX60" i="8"/>
  <c r="AX59" i="8"/>
  <c r="AX58" i="8"/>
  <c r="AX57" i="8"/>
  <c r="AX56" i="8"/>
  <c r="AX55" i="8"/>
  <c r="AX54" i="8"/>
  <c r="AX53" i="8"/>
  <c r="AX52" i="8"/>
  <c r="AI71" i="8"/>
  <c r="AI70" i="8"/>
  <c r="AI69" i="8"/>
  <c r="AI68" i="8"/>
  <c r="AI67" i="8"/>
  <c r="AI66" i="8"/>
  <c r="AI65" i="8"/>
  <c r="AI64" i="8"/>
  <c r="AI63" i="8"/>
  <c r="AI62" i="8"/>
  <c r="AI61" i="8"/>
  <c r="AI60" i="8"/>
  <c r="AI59" i="8"/>
  <c r="AI58" i="8"/>
  <c r="AI57" i="8"/>
  <c r="AI56" i="8"/>
  <c r="AI55" i="8"/>
  <c r="AI54" i="8"/>
  <c r="AI53" i="8"/>
  <c r="AI52" i="8"/>
  <c r="U82" i="8"/>
  <c r="B18" i="4"/>
  <c r="AF40" i="8" s="1"/>
  <c r="A18" i="4"/>
  <c r="AF46" i="8" s="1"/>
  <c r="B101" i="8"/>
  <c r="W155" i="8"/>
  <c r="V155" i="8"/>
  <c r="U155" i="8"/>
  <c r="T155" i="8"/>
  <c r="S155" i="8"/>
  <c r="R155" i="8"/>
  <c r="O155" i="8"/>
  <c r="N155" i="8"/>
  <c r="M155" i="8"/>
  <c r="L155" i="8"/>
  <c r="K155" i="8"/>
  <c r="J155" i="8"/>
  <c r="G155" i="8"/>
  <c r="F155" i="8"/>
  <c r="E155" i="8"/>
  <c r="D155" i="8"/>
  <c r="C155" i="8"/>
  <c r="B155" i="8"/>
  <c r="W128" i="8"/>
  <c r="V128" i="8"/>
  <c r="U128" i="8"/>
  <c r="T128" i="8"/>
  <c r="S128" i="8"/>
  <c r="R128" i="8"/>
  <c r="O128" i="8"/>
  <c r="N128" i="8"/>
  <c r="M128" i="8"/>
  <c r="L128" i="8"/>
  <c r="K128" i="8"/>
  <c r="J128" i="8"/>
  <c r="G128" i="8"/>
  <c r="F128" i="8"/>
  <c r="E128" i="8"/>
  <c r="D128" i="8"/>
  <c r="C128" i="8"/>
  <c r="B128" i="8"/>
  <c r="W101" i="8"/>
  <c r="V101" i="8"/>
  <c r="U101" i="8"/>
  <c r="T101" i="8"/>
  <c r="S101" i="8"/>
  <c r="R101" i="8"/>
  <c r="O101" i="8"/>
  <c r="N101" i="8"/>
  <c r="M101" i="8"/>
  <c r="L101" i="8"/>
  <c r="K101" i="8"/>
  <c r="J101" i="8"/>
  <c r="G101" i="8"/>
  <c r="F101" i="8"/>
  <c r="E101" i="8"/>
  <c r="D101" i="8"/>
  <c r="C101" i="8"/>
  <c r="U81" i="8"/>
  <c r="M81" i="8"/>
  <c r="E81" i="8"/>
  <c r="E108" i="8"/>
  <c r="M108" i="8"/>
  <c r="U108" i="8"/>
  <c r="U135" i="8"/>
  <c r="M135" i="8"/>
  <c r="E135" i="8"/>
  <c r="V103" i="8"/>
  <c r="X1048569" i="8"/>
  <c r="V130" i="8" s="1"/>
  <c r="X1048568" i="8"/>
  <c r="S1048568" i="8"/>
  <c r="N103" i="8" s="1"/>
  <c r="S1048569" i="8"/>
  <c r="N130" i="8" s="1"/>
  <c r="O1048569" i="8"/>
  <c r="F130" i="8" s="1"/>
  <c r="O1048568" i="8"/>
  <c r="F103" i="8" s="1"/>
  <c r="O1048567" i="8"/>
  <c r="F76" i="8" s="1"/>
  <c r="R149" i="8"/>
  <c r="R144" i="8"/>
  <c r="R139" i="8"/>
  <c r="U137" i="8"/>
  <c r="R137" i="8"/>
  <c r="U136" i="8"/>
  <c r="R136" i="8"/>
  <c r="W135" i="8"/>
  <c r="V135" i="8"/>
  <c r="R135" i="8"/>
  <c r="R134" i="8"/>
  <c r="J149" i="8"/>
  <c r="J144" i="8"/>
  <c r="J139" i="8"/>
  <c r="M137" i="8"/>
  <c r="J137" i="8"/>
  <c r="M136" i="8"/>
  <c r="J136" i="8"/>
  <c r="O135" i="8"/>
  <c r="N135" i="8"/>
  <c r="J135" i="8"/>
  <c r="J134" i="8"/>
  <c r="B149" i="8"/>
  <c r="B144" i="8"/>
  <c r="B139" i="8"/>
  <c r="E137" i="8"/>
  <c r="B137" i="8"/>
  <c r="E136" i="8"/>
  <c r="B136" i="8"/>
  <c r="G135" i="8"/>
  <c r="F135" i="8"/>
  <c r="B135" i="8"/>
  <c r="B134" i="8"/>
  <c r="R122" i="8"/>
  <c r="R117" i="8"/>
  <c r="R112" i="8"/>
  <c r="U110" i="8"/>
  <c r="R110" i="8"/>
  <c r="U109" i="8"/>
  <c r="R109" i="8"/>
  <c r="W108" i="8"/>
  <c r="V108" i="8"/>
  <c r="R108" i="8"/>
  <c r="R107" i="8"/>
  <c r="J122" i="8"/>
  <c r="J117" i="8"/>
  <c r="J112" i="8"/>
  <c r="M110" i="8"/>
  <c r="J110" i="8"/>
  <c r="M109" i="8"/>
  <c r="J109" i="8"/>
  <c r="O108" i="8"/>
  <c r="N108" i="8"/>
  <c r="J108" i="8"/>
  <c r="J107" i="8"/>
  <c r="B122" i="8"/>
  <c r="B117" i="8"/>
  <c r="B112" i="8"/>
  <c r="E110" i="8"/>
  <c r="B110" i="8"/>
  <c r="E109" i="8"/>
  <c r="B109" i="8"/>
  <c r="G108" i="8"/>
  <c r="F108" i="8"/>
  <c r="B108" i="8"/>
  <c r="B107" i="8"/>
  <c r="X1048567" i="8"/>
  <c r="V76" i="8" s="1"/>
  <c r="R95" i="8"/>
  <c r="R90" i="8"/>
  <c r="R85" i="8"/>
  <c r="U83" i="8"/>
  <c r="R83" i="8"/>
  <c r="R82" i="8"/>
  <c r="W81" i="8"/>
  <c r="V81" i="8"/>
  <c r="R81" i="8"/>
  <c r="R80" i="8"/>
  <c r="S1048567" i="8"/>
  <c r="N76" i="8" s="1"/>
  <c r="J95" i="8"/>
  <c r="J90" i="8"/>
  <c r="J85" i="8"/>
  <c r="M83" i="8"/>
  <c r="J83" i="8"/>
  <c r="M82" i="8"/>
  <c r="J82" i="8"/>
  <c r="O81" i="8"/>
  <c r="N81" i="8"/>
  <c r="J81" i="8"/>
  <c r="J80" i="8"/>
  <c r="B95" i="8"/>
  <c r="B90" i="8"/>
  <c r="B85" i="8"/>
  <c r="E83" i="8"/>
  <c r="E82" i="8"/>
  <c r="G81" i="8"/>
  <c r="F81" i="8"/>
  <c r="B83" i="8"/>
  <c r="B82" i="8"/>
  <c r="B81" i="8"/>
  <c r="B80" i="8"/>
  <c r="AA68" i="8"/>
  <c r="AA64" i="8"/>
  <c r="Z68" i="8"/>
  <c r="Z64" i="8"/>
  <c r="D68" i="8" a="1"/>
  <c r="D68" i="8" s="1"/>
  <c r="F68" i="8" s="1" a="1"/>
  <c r="F68" i="8" s="1"/>
  <c r="I68" i="8" s="1" a="1"/>
  <c r="I68" i="8" s="1"/>
  <c r="K68" i="8" s="1" a="1"/>
  <c r="K68" i="8" s="1"/>
  <c r="M68" i="8" s="1" a="1"/>
  <c r="M68" i="8" s="1"/>
  <c r="O68" i="8" s="1" a="1"/>
  <c r="O68" i="8" s="1"/>
  <c r="B1048571" i="8"/>
  <c r="F1048571" i="8" s="1"/>
  <c r="B1048570" i="8"/>
  <c r="C1048570" i="8" s="1"/>
  <c r="D64" i="8" s="1" a="1"/>
  <c r="D64" i="8" s="1"/>
  <c r="B1048569" i="8"/>
  <c r="E1048569" i="8" s="1"/>
  <c r="B1048568" i="8"/>
  <c r="C1048568" i="8" s="1"/>
  <c r="D56" i="8" s="1" a="1"/>
  <c r="D56" i="8" s="1"/>
  <c r="B1048567" i="8"/>
  <c r="D1048567" i="8" s="1"/>
  <c r="F40" i="8"/>
  <c r="F41" i="8" s="1"/>
  <c r="A1" i="2"/>
  <c r="B17" i="4"/>
  <c r="F21" i="4"/>
  <c r="I49" i="4"/>
  <c r="H49" i="4"/>
  <c r="G49" i="4"/>
  <c r="F49" i="4"/>
  <c r="E49" i="4"/>
  <c r="I47" i="4"/>
  <c r="H47" i="4"/>
  <c r="G47" i="4"/>
  <c r="F47" i="4"/>
  <c r="E47" i="4"/>
  <c r="I45" i="4"/>
  <c r="H45" i="4"/>
  <c r="G45" i="4"/>
  <c r="F45" i="4"/>
  <c r="E45" i="4"/>
  <c r="I43" i="4"/>
  <c r="H43" i="4"/>
  <c r="G43" i="4"/>
  <c r="F43" i="4"/>
  <c r="E43" i="4"/>
  <c r="I41" i="4"/>
  <c r="H41" i="4"/>
  <c r="G41" i="4"/>
  <c r="F41" i="4"/>
  <c r="E41" i="4"/>
  <c r="I39" i="4"/>
  <c r="H39" i="4"/>
  <c r="G39" i="4"/>
  <c r="F39" i="4"/>
  <c r="E39" i="4"/>
  <c r="I37" i="4"/>
  <c r="H37" i="4"/>
  <c r="G37" i="4"/>
  <c r="F37" i="4"/>
  <c r="E37" i="4"/>
  <c r="J37" i="4" s="1"/>
  <c r="I35" i="4"/>
  <c r="H35" i="4"/>
  <c r="G35" i="4"/>
  <c r="F35" i="4"/>
  <c r="E35" i="4"/>
  <c r="I33" i="4"/>
  <c r="H33" i="4"/>
  <c r="G33" i="4"/>
  <c r="F33" i="4"/>
  <c r="E33" i="4"/>
  <c r="J33" i="4" s="1"/>
  <c r="I31" i="4"/>
  <c r="H31" i="4"/>
  <c r="G31" i="4"/>
  <c r="F31" i="4"/>
  <c r="E31" i="4"/>
  <c r="J31" i="4" s="1"/>
  <c r="I29" i="4"/>
  <c r="H29" i="4"/>
  <c r="G29" i="4"/>
  <c r="F29" i="4"/>
  <c r="C16" i="4" s="1"/>
  <c r="E29" i="4"/>
  <c r="J29" i="4" s="1"/>
  <c r="I27" i="4"/>
  <c r="H27" i="4"/>
  <c r="G27" i="4"/>
  <c r="F27" i="4"/>
  <c r="E27" i="4"/>
  <c r="I25" i="4"/>
  <c r="H25" i="4"/>
  <c r="G25" i="4"/>
  <c r="K13" i="4" s="1"/>
  <c r="D13" i="4" s="1"/>
  <c r="B40" i="8" s="1"/>
  <c r="B41" i="8" s="1"/>
  <c r="F25" i="4"/>
  <c r="E25" i="4"/>
  <c r="I23" i="4"/>
  <c r="H23" i="4"/>
  <c r="G23" i="4"/>
  <c r="F23" i="4"/>
  <c r="E23" i="4"/>
  <c r="G21" i="4"/>
  <c r="H21" i="4"/>
  <c r="I21" i="4"/>
  <c r="E21" i="4"/>
  <c r="O19" i="4"/>
  <c r="O18" i="4"/>
  <c r="O17" i="4"/>
  <c r="O16" i="4"/>
  <c r="Z90" i="8" s="1"/>
  <c r="O15" i="4"/>
  <c r="O14" i="4"/>
  <c r="D12" i="4"/>
  <c r="D11" i="4"/>
  <c r="D9" i="4"/>
  <c r="B15" i="4" l="1"/>
  <c r="B16" i="4"/>
  <c r="AH89" i="8"/>
  <c r="AH90" i="8" s="1"/>
  <c r="AA105" i="8"/>
  <c r="AG105" i="8"/>
  <c r="AG106" i="8" s="1"/>
  <c r="AD78" i="8"/>
  <c r="AF96" i="8"/>
  <c r="AF97" i="8" s="1"/>
  <c r="Z89" i="8"/>
  <c r="AD79" i="8"/>
  <c r="AA106" i="8"/>
  <c r="J40" i="8"/>
  <c r="J41" i="8" s="1"/>
  <c r="N40" i="8"/>
  <c r="N41" i="8" s="1"/>
  <c r="H6" i="8"/>
  <c r="I1048571" i="8"/>
  <c r="J1048571" i="8"/>
  <c r="J1048570" i="8"/>
  <c r="I1048570" i="8"/>
  <c r="I1048568" i="8"/>
  <c r="Z56" i="8" s="1"/>
  <c r="J1048568" i="8"/>
  <c r="AA56" i="8" s="1"/>
  <c r="I1048567" i="8"/>
  <c r="Z52" i="8" s="1"/>
  <c r="J1048567" i="8"/>
  <c r="AA52" i="8" s="1"/>
  <c r="J1048569" i="8"/>
  <c r="AA60" i="8" s="1"/>
  <c r="I1048569" i="8"/>
  <c r="Z60" i="8" s="1"/>
  <c r="E1048568" i="8"/>
  <c r="H1048568" i="8"/>
  <c r="G1048568" i="8"/>
  <c r="F1048568" i="8"/>
  <c r="E1048571" i="8"/>
  <c r="D1048568" i="8"/>
  <c r="F56" i="8" s="1" a="1"/>
  <c r="F56" i="8" s="1"/>
  <c r="D1048571" i="8"/>
  <c r="C1048569" i="8"/>
  <c r="D60" i="8" s="1" a="1"/>
  <c r="D60" i="8" s="1"/>
  <c r="H1048569" i="8"/>
  <c r="D1048569" i="8"/>
  <c r="G1048569" i="8"/>
  <c r="F1048569" i="8"/>
  <c r="H1048570" i="8"/>
  <c r="G1048570" i="8"/>
  <c r="F1048570" i="8"/>
  <c r="E1048570" i="8"/>
  <c r="D1048570" i="8"/>
  <c r="F64" i="8" s="1" a="1"/>
  <c r="F64" i="8" s="1"/>
  <c r="I64" i="8" s="1" a="1"/>
  <c r="I64" i="8" s="1"/>
  <c r="K64" i="8" s="1" a="1"/>
  <c r="K64" i="8" s="1"/>
  <c r="M64" i="8" s="1" a="1"/>
  <c r="M64" i="8" s="1"/>
  <c r="O64" i="8" s="1" a="1"/>
  <c r="O64" i="8" s="1"/>
  <c r="C1048571" i="8"/>
  <c r="G1048571" i="8"/>
  <c r="H1048571" i="8"/>
  <c r="H1048567" i="8"/>
  <c r="C1048567" i="8"/>
  <c r="D52" i="8" s="1" a="1"/>
  <c r="D52" i="8" s="1"/>
  <c r="F52" i="8" s="1" a="1"/>
  <c r="F52" i="8" s="1"/>
  <c r="G1048567" i="8"/>
  <c r="F1048567" i="8"/>
  <c r="E1048567" i="8"/>
  <c r="C14" i="4"/>
  <c r="B14" i="4" s="1"/>
  <c r="I56" i="8" l="1" a="1"/>
  <c r="I56" i="8" s="1"/>
  <c r="K56" i="8" s="1" a="1"/>
  <c r="K56" i="8" s="1"/>
  <c r="M56" i="8" s="1" a="1"/>
  <c r="M56" i="8" s="1"/>
  <c r="O56" i="8" s="1" a="1"/>
  <c r="O56" i="8" s="1"/>
  <c r="F60" i="8" a="1"/>
  <c r="F60" i="8" s="1"/>
  <c r="I60" i="8" s="1" a="1"/>
  <c r="I60" i="8" s="1"/>
  <c r="K60" i="8" s="1" a="1"/>
  <c r="K60" i="8" s="1"/>
  <c r="M60" i="8" s="1" a="1"/>
  <c r="M60" i="8" s="1"/>
  <c r="O60" i="8" s="1" a="1"/>
  <c r="O60" i="8" s="1"/>
  <c r="I52" i="8" a="1"/>
  <c r="I52" i="8" s="1"/>
  <c r="K52" i="8" s="1" a="1"/>
  <c r="K52" i="8" s="1"/>
  <c r="M52" i="8" s="1" a="1"/>
  <c r="M52" i="8" s="1"/>
  <c r="O52" i="8" s="1" a="1"/>
  <c r="O52" i="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Damien HUE-PERRON</author>
  </authors>
  <commentList>
    <comment ref="K13" authorId="0" shapeId="0" xr:uid="{C5C3054C-61E2-48D2-A20D-76A719ABA512}">
      <text>
        <r>
          <rPr>
            <b/>
            <sz val="9"/>
            <color indexed="81"/>
            <rFont val="Tahoma"/>
            <family val="2"/>
          </rPr>
          <t>Damien HUE-PERRON:</t>
        </r>
        <r>
          <rPr>
            <sz val="9"/>
            <color indexed="81"/>
            <rFont val="Tahoma"/>
            <family val="2"/>
          </rPr>
          <t xml:space="preserve">
Points de santé bonus</t>
        </r>
      </text>
    </comment>
    <comment ref="C16" authorId="0" shapeId="0" xr:uid="{D2831CF0-984F-44C7-BD26-9EC394613C50}">
      <text>
        <r>
          <rPr>
            <b/>
            <sz val="9"/>
            <color indexed="81"/>
            <rFont val="Tahoma"/>
            <family val="2"/>
          </rPr>
          <t>Damien HUE-PERRON:</t>
        </r>
        <r>
          <rPr>
            <sz val="9"/>
            <color indexed="81"/>
            <rFont val="Tahoma"/>
            <family val="2"/>
          </rPr>
          <t xml:space="preserve">
Points de réaction bonus</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RICHVALUE" minSupportedVersion="120000" copy="1" pasteAll="1" pasteValues="1" merge="1" splitFirst="1" rowColShift="1" clearFormats="1" clearComments="1" assign="1" coerce="1"/>
    <metadataType name="XLDAPR" minSupportedVersion="120000" copy="1" pasteAll="1" pasteValues="1" merge="1" splitFirst="1" rowColShift="1" clearFormats="1" clearComments="1" assign="1" coerce="1" cellMeta="1"/>
  </metadataTypes>
  <futureMetadata name="XLRICHVALUE" count="24">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bk>
      <extLst>
        <ext uri="{3e2802c4-a4d2-4d8b-9148-e3be6c30e623}">
          <xlrd:rvb i="8"/>
        </ext>
      </extLst>
    </bk>
    <bk>
      <extLst>
        <ext uri="{3e2802c4-a4d2-4d8b-9148-e3be6c30e623}">
          <xlrd:rvb i="9"/>
        </ext>
      </extLst>
    </bk>
    <bk>
      <extLst>
        <ext uri="{3e2802c4-a4d2-4d8b-9148-e3be6c30e623}">
          <xlrd:rvb i="10"/>
        </ext>
      </extLst>
    </bk>
    <bk>
      <extLst>
        <ext uri="{3e2802c4-a4d2-4d8b-9148-e3be6c30e623}">
          <xlrd:rvb i="11"/>
        </ext>
      </extLst>
    </bk>
    <bk>
      <extLst>
        <ext uri="{3e2802c4-a4d2-4d8b-9148-e3be6c30e623}">
          <xlrd:rvb i="12"/>
        </ext>
      </extLst>
    </bk>
    <bk>
      <extLst>
        <ext uri="{3e2802c4-a4d2-4d8b-9148-e3be6c30e623}">
          <xlrd:rvb i="13"/>
        </ext>
      </extLst>
    </bk>
    <bk>
      <extLst>
        <ext uri="{3e2802c4-a4d2-4d8b-9148-e3be6c30e623}">
          <xlrd:rvb i="14"/>
        </ext>
      </extLst>
    </bk>
    <bk>
      <extLst>
        <ext uri="{3e2802c4-a4d2-4d8b-9148-e3be6c30e623}">
          <xlrd:rvb i="15"/>
        </ext>
      </extLst>
    </bk>
    <bk>
      <extLst>
        <ext uri="{3e2802c4-a4d2-4d8b-9148-e3be6c30e623}">
          <xlrd:rvb i="16"/>
        </ext>
      </extLst>
    </bk>
    <bk>
      <extLst>
        <ext uri="{3e2802c4-a4d2-4d8b-9148-e3be6c30e623}">
          <xlrd:rvb i="17"/>
        </ext>
      </extLst>
    </bk>
    <bk>
      <extLst>
        <ext uri="{3e2802c4-a4d2-4d8b-9148-e3be6c30e623}">
          <xlrd:rvb i="18"/>
        </ext>
      </extLst>
    </bk>
    <bk>
      <extLst>
        <ext uri="{3e2802c4-a4d2-4d8b-9148-e3be6c30e623}">
          <xlrd:rvb i="19"/>
        </ext>
      </extLst>
    </bk>
    <bk>
      <extLst>
        <ext uri="{3e2802c4-a4d2-4d8b-9148-e3be6c30e623}">
          <xlrd:rvb i="20"/>
        </ext>
      </extLst>
    </bk>
    <bk>
      <extLst>
        <ext uri="{3e2802c4-a4d2-4d8b-9148-e3be6c30e623}">
          <xlrd:rvb i="21"/>
        </ext>
      </extLst>
    </bk>
    <bk>
      <extLst>
        <ext uri="{3e2802c4-a4d2-4d8b-9148-e3be6c30e623}">
          <xlrd:rvb i="22"/>
        </ext>
      </extLst>
    </bk>
    <bk>
      <extLst>
        <ext uri="{3e2802c4-a4d2-4d8b-9148-e3be6c30e623}">
          <xlrd:rvb i="23"/>
        </ext>
      </extLst>
    </bk>
  </futureMetadata>
  <futureMetadata name="XLDAPR" count="1">
    <bk>
      <extLst>
        <ext uri="{bdbb8cdc-fa1e-496e-a857-3c3f30c029c3}">
          <xda:dynamicArrayProperties fDynamic="1" fCollapsed="0"/>
        </ext>
      </extLst>
    </bk>
  </futureMetadata>
  <cellMetadata count="1">
    <bk>
      <rc t="2" v="0"/>
    </bk>
  </cellMetadata>
  <valueMetadata count="24">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bk>
      <rc t="1" v="23"/>
    </bk>
  </valueMetadata>
</metadata>
</file>

<file path=xl/sharedStrings.xml><?xml version="1.0" encoding="utf-8"?>
<sst xmlns="http://schemas.openxmlformats.org/spreadsheetml/2006/main" count="2934" uniqueCount="1167">
  <si>
    <t>Feuille de personnage</t>
  </si>
  <si>
    <t>Nom :</t>
  </si>
  <si>
    <t>Surnom :</t>
  </si>
  <si>
    <t>Nom du joueur :</t>
  </si>
  <si>
    <t>Haut Fait :</t>
  </si>
  <si>
    <t>Blason :</t>
  </si>
  <si>
    <t>Section :</t>
  </si>
  <si>
    <t>Armure</t>
  </si>
  <si>
    <t>Energie</t>
  </si>
  <si>
    <t>Tête</t>
  </si>
  <si>
    <t>Torse</t>
  </si>
  <si>
    <t>Bras droit</t>
  </si>
  <si>
    <t>Bras gauche</t>
  </si>
  <si>
    <t>Jambe droite</t>
  </si>
  <si>
    <t>Jambe gauche</t>
  </si>
  <si>
    <t>Barbarian</t>
  </si>
  <si>
    <t>Bard</t>
  </si>
  <si>
    <t>Paladin</t>
  </si>
  <si>
    <t>Priest</t>
  </si>
  <si>
    <t>Druid</t>
  </si>
  <si>
    <t>Monk</t>
  </si>
  <si>
    <t>Necromancer</t>
  </si>
  <si>
    <t>Psion</t>
  </si>
  <si>
    <t>Ranger</t>
  </si>
  <si>
    <t>Rogue</t>
  </si>
  <si>
    <t>Shaman</t>
  </si>
  <si>
    <t>Sorcerer</t>
  </si>
  <si>
    <t>Warlock</t>
  </si>
  <si>
    <t>Wizard</t>
  </si>
  <si>
    <t>Warmaster</t>
  </si>
  <si>
    <t>Warrior</t>
  </si>
  <si>
    <t>Armure :</t>
  </si>
  <si>
    <t>Blason</t>
  </si>
  <si>
    <t>Corbeau</t>
  </si>
  <si>
    <t>Taureau</t>
  </si>
  <si>
    <t>Lion</t>
  </si>
  <si>
    <t>Dragon</t>
  </si>
  <si>
    <t>Ours</t>
  </si>
  <si>
    <t>Cerf</t>
  </si>
  <si>
    <t>Aigle</t>
  </si>
  <si>
    <t>Sanglier</t>
  </si>
  <si>
    <t>Serpent</t>
  </si>
  <si>
    <t>Loup</t>
  </si>
  <si>
    <t>Nom Blason</t>
  </si>
  <si>
    <t>Cheval</t>
  </si>
  <si>
    <t>Phoenix</t>
  </si>
  <si>
    <t>Insigne section</t>
  </si>
  <si>
    <t>Nom Section</t>
  </si>
  <si>
    <t>Cyclope</t>
  </si>
  <si>
    <t>Gargoyle</t>
  </si>
  <si>
    <t>Griffon</t>
  </si>
  <si>
    <t>Giant</t>
  </si>
  <si>
    <t>Korrigan</t>
  </si>
  <si>
    <t>Kraken</t>
  </si>
  <si>
    <t>Ogre</t>
  </si>
  <si>
    <t>Tarasque</t>
  </si>
  <si>
    <t>Force</t>
  </si>
  <si>
    <t>Hargne</t>
  </si>
  <si>
    <t>Combat</t>
  </si>
  <si>
    <t>Tir</t>
  </si>
  <si>
    <t>Savoir</t>
  </si>
  <si>
    <t>Aura</t>
  </si>
  <si>
    <t>Parole</t>
  </si>
  <si>
    <t>Endu.</t>
  </si>
  <si>
    <t>Archetype :</t>
  </si>
  <si>
    <t>Points d'armure :</t>
  </si>
  <si>
    <t>Champ de force :</t>
  </si>
  <si>
    <t>Energie :</t>
  </si>
  <si>
    <t>Point d'armure :</t>
  </si>
  <si>
    <t>Points d'espoir :</t>
  </si>
  <si>
    <t>BETE</t>
  </si>
  <si>
    <t>CHAIR</t>
  </si>
  <si>
    <t>MACHINE</t>
  </si>
  <si>
    <t>DAME</t>
  </si>
  <si>
    <t>MASQUE</t>
  </si>
  <si>
    <t>Initiative</t>
  </si>
  <si>
    <t>Reaction :</t>
  </si>
  <si>
    <t>Defence :</t>
  </si>
  <si>
    <t>Points de sante :</t>
  </si>
  <si>
    <t>Sang Froid</t>
  </si>
  <si>
    <t>Deplacement</t>
  </si>
  <si>
    <t>Discretion</t>
  </si>
  <si>
    <t>Perception</t>
  </si>
  <si>
    <t>Dexterite</t>
  </si>
  <si>
    <t>Technique</t>
  </si>
  <si>
    <t>Armes</t>
  </si>
  <si>
    <t>Type</t>
  </si>
  <si>
    <t>Portée</t>
  </si>
  <si>
    <t>Dégâts</t>
  </si>
  <si>
    <t>Violence</t>
  </si>
  <si>
    <t>Effets</t>
  </si>
  <si>
    <t>Contact</t>
  </si>
  <si>
    <t>-</t>
  </si>
  <si>
    <t>2D6 (6) + 6</t>
  </si>
  <si>
    <t>1D6 (3)</t>
  </si>
  <si>
    <t>Moyenne</t>
  </si>
  <si>
    <t>Pistolet Mitrailleur</t>
  </si>
  <si>
    <t>3D6 (9)</t>
  </si>
  <si>
    <t>4D6 (12)</t>
  </si>
  <si>
    <t>Fusil de Précision</t>
  </si>
  <si>
    <t>4D6 (12) + 6 + Tir</t>
  </si>
  <si>
    <t>Lointaine</t>
  </si>
  <si>
    <t>Arme 1</t>
  </si>
  <si>
    <t>Arme 2</t>
  </si>
  <si>
    <t>Arme 3</t>
  </si>
  <si>
    <t>Arme 4</t>
  </si>
  <si>
    <t>Arme 5</t>
  </si>
  <si>
    <t>Meurtrier / Ultraviolence / Jumelé (akimbo)</t>
  </si>
  <si>
    <t>Tir en sécurité / Précision / Assistance à l'attaque / Désignation / Deux mains</t>
  </si>
  <si>
    <t>Fusil d'assaut</t>
  </si>
  <si>
    <t>3D6 (9) + 9</t>
  </si>
  <si>
    <t>Longue</t>
  </si>
  <si>
    <t>Ulstraviolence / Barrage 2 / Deux mains</t>
  </si>
  <si>
    <t>2D6 (6)</t>
  </si>
  <si>
    <t>Morgenstern</t>
  </si>
  <si>
    <t>3D6 (9) + Force x2</t>
  </si>
  <si>
    <t>Lesté</t>
  </si>
  <si>
    <t>Couteau de combat</t>
  </si>
  <si>
    <t>Orfevrerie / Silencieux / Jumelé (ambidextrie)</t>
  </si>
  <si>
    <t>Ceste lourd</t>
  </si>
  <si>
    <t>Lesté / Jumelé (akimbo)</t>
  </si>
  <si>
    <t>5D6 (15)</t>
  </si>
  <si>
    <t>6D6 (18)</t>
  </si>
  <si>
    <t>Shotgun automatique</t>
  </si>
  <si>
    <t>4D6 (12) + 10</t>
  </si>
  <si>
    <t>6D6 (18) + 10</t>
  </si>
  <si>
    <t>Dispertion 3 / Démoralisant / Ultraviolence / Barrage 4 / Lourd / Deux mains</t>
  </si>
  <si>
    <t>Mitrailleuse lourde</t>
  </si>
  <si>
    <t>5D6 (15) + 10</t>
  </si>
  <si>
    <t>Perce armure 20 / Destructeur / Lourd / Deux mains</t>
  </si>
  <si>
    <t>5D6 (15) + 6 + Tir</t>
  </si>
  <si>
    <t>Destructeur / Perce armure 40 / Précision / Assistance à l'attaque / tir en sécurité / désignation / lourd / Deux mains</t>
  </si>
  <si>
    <t>Ceste répulsif</t>
  </si>
  <si>
    <t>5D6 (15) + Force</t>
  </si>
  <si>
    <t>1 / tour pour défense 2</t>
  </si>
  <si>
    <t>Défense 2 / Choc 2 / Jumelé (Akimbo)</t>
  </si>
  <si>
    <t>Dague</t>
  </si>
  <si>
    <t>3D6 (9) + For. + Dext.</t>
  </si>
  <si>
    <t>Ignore armure / Silencieux / Orfèvrerie / Assistance à l'attaque / Jumelé (Ambidextrie)</t>
  </si>
  <si>
    <t>Matraques électriques</t>
  </si>
  <si>
    <t>En chaîne / Choc 4 / Meurtrier / Barrage 4 / Deux mains</t>
  </si>
  <si>
    <t>Epée longue</t>
  </si>
  <si>
    <t>5D6 (15) + Force x2</t>
  </si>
  <si>
    <t>Lesté / Deux mains / Choc 1 / Défense 1</t>
  </si>
  <si>
    <t>Bélier à piston</t>
  </si>
  <si>
    <t>Niv 1</t>
  </si>
  <si>
    <t>Niv 2</t>
  </si>
  <si>
    <t>Niv 3</t>
  </si>
  <si>
    <t>Niv 4</t>
  </si>
  <si>
    <t>Niv 5</t>
  </si>
  <si>
    <t>Overdrives</t>
  </si>
  <si>
    <t>Déplacement</t>
  </si>
  <si>
    <t>Sang-Froid</t>
  </si>
  <si>
    <t>Discrtion</t>
  </si>
  <si>
    <t>Dextérité</t>
  </si>
  <si>
    <t>6D6 (18) + Force x2</t>
  </si>
  <si>
    <t>Destructeur / Lesté / Choc 1 / Assistance à l'attaque</t>
  </si>
  <si>
    <t>Sabre brûlant</t>
  </si>
  <si>
    <t>Orfevrerie / Lumière 4 / Anti-anathème / Meurtrier / Jumelé (Ambidextrie)</t>
  </si>
  <si>
    <t>5D6 (15) + For. + Dex.</t>
  </si>
  <si>
    <t>3D6 (9) + For. + Dex.</t>
  </si>
  <si>
    <t>Fléau Répulsif</t>
  </si>
  <si>
    <t>7D6 (21) + Force</t>
  </si>
  <si>
    <t>1 par action</t>
  </si>
  <si>
    <t>Choc 2 / Dispertio 3 / En chaîne / Barrage 3 / Echec critique : PJ subbit les dégâts</t>
  </si>
  <si>
    <t>Torche à plasma</t>
  </si>
  <si>
    <t>6D6 (18) + Force</t>
  </si>
  <si>
    <t>Perce armure / fureur / Lumière 4 / Destructeur / Defense 2 / Deux mains</t>
  </si>
  <si>
    <t>Fusil laser</t>
  </si>
  <si>
    <t>3D6 (9) + 1D6 par PE</t>
  </si>
  <si>
    <t>1 par tir + dégat (max 7)</t>
  </si>
  <si>
    <t>Ignore CdF / Anti-Anathème / Lumière 4 / Deux mains</t>
  </si>
  <si>
    <t>Railgun</t>
  </si>
  <si>
    <t>5D6 (15) + 10 + Précision</t>
  </si>
  <si>
    <t>Précision / Ignore armure / Anti-véhicule / Désignation / Artillerie / Assistance à l'attaque / Deux mains</t>
  </si>
  <si>
    <t>Shotgun auto. lourd</t>
  </si>
  <si>
    <t>6D6 (18) + 12</t>
  </si>
  <si>
    <t>Dispertion 6 / Fureur / Démoralisant / Lourd / Deux mains</t>
  </si>
  <si>
    <t>Lance-flammes</t>
  </si>
  <si>
    <t>8D6 (24) + 12</t>
  </si>
  <si>
    <t>Dégâts continus 6 / Démoralisant / Dispertion 6 / Fureur / Barrage 5 / Lumière 2 / Deux mains</t>
  </si>
  <si>
    <t>Hâche à réaction</t>
  </si>
  <si>
    <t>6D6 (18) + For. x2 + Dext.</t>
  </si>
  <si>
    <t>Ignore CdF / Orfevrerie / Lesté / En chaîne / Assistance à l'attaque</t>
  </si>
  <si>
    <t>Pavois</t>
  </si>
  <si>
    <t>Epée cinétique</t>
  </si>
  <si>
    <t>6D6 (18) + For. + Dext.</t>
  </si>
  <si>
    <t>1 pour ignore armure</t>
  </si>
  <si>
    <r>
      <t xml:space="preserve">Orfevrerie / Défense 2 / Assistance à l'attaque / Jumelé (ambidextrie) / </t>
    </r>
    <r>
      <rPr>
        <i/>
        <sz val="10"/>
        <color rgb="FF000000"/>
        <rFont val="Times New Roman"/>
        <family val="1"/>
      </rPr>
      <t>(Ignore armure)</t>
    </r>
  </si>
  <si>
    <t>Ceste de fracture</t>
  </si>
  <si>
    <t>1 par attaque</t>
  </si>
  <si>
    <t>Défense 2 / Ignore armure / anti-véhicule / Destructeur / Choc 2 / Jumelé (Akimbo)</t>
  </si>
  <si>
    <t>Masse magnétique</t>
  </si>
  <si>
    <t>8D6 (24) + Force x2</t>
  </si>
  <si>
    <t>Ignore Cdf / Choc 2 / Dispertion 3 / Lesté / Lumière 2 / Lourd / Deux mains</t>
  </si>
  <si>
    <t>Epée sonique</t>
  </si>
  <si>
    <t>4D6 (12) + 6 / +1D6 par PE(7)</t>
  </si>
  <si>
    <t>4D6 (12) + For. + 1D6 par PE(10)</t>
  </si>
  <si>
    <t>4D6 (12) + 1D6 par PE(10)</t>
  </si>
  <si>
    <t>1 par D6</t>
  </si>
  <si>
    <t>Ignore armure / Anti-véhicule / Fureur / Lourd / Deux mains / Assistance à l'attaque</t>
  </si>
  <si>
    <t>Distance</t>
  </si>
  <si>
    <t>Effet</t>
  </si>
  <si>
    <t>Nom</t>
  </si>
  <si>
    <t>Chargeur et balles grappes</t>
  </si>
  <si>
    <t>Coût</t>
  </si>
  <si>
    <t>Chargeur et munitions explosives</t>
  </si>
  <si>
    <t>Munitions non létales</t>
  </si>
  <si>
    <t>Restriction</t>
  </si>
  <si>
    <t>Canon raccourci</t>
  </si>
  <si>
    <t>Lunette intelligente</t>
  </si>
  <si>
    <t>Munitions IEM</t>
  </si>
  <si>
    <t>Canon long</t>
  </si>
  <si>
    <t>Interface de guidage</t>
  </si>
  <si>
    <t>Jumelage</t>
  </si>
  <si>
    <t>Protection d'arme</t>
  </si>
  <si>
    <t>Chambre double</t>
  </si>
  <si>
    <t>Système de refroidissement</t>
  </si>
  <si>
    <t>PG</t>
  </si>
  <si>
    <t>Shotgun escamotable</t>
  </si>
  <si>
    <t>2D6 (6) +10</t>
  </si>
  <si>
    <t>Meurtrier / Choc 1 / Barrage 2 / Deux mains</t>
  </si>
  <si>
    <t>Pistolet de service</t>
  </si>
  <si>
    <t>Bouclier amovible</t>
  </si>
  <si>
    <t>Epée batarde</t>
  </si>
  <si>
    <t>Lance-missile</t>
  </si>
  <si>
    <t>Pistolet d'infiltration</t>
  </si>
  <si>
    <t>Fusil anti-matériel</t>
  </si>
  <si>
    <t>Targe amovible</t>
  </si>
  <si>
    <t>Fusil sonique</t>
  </si>
  <si>
    <t>Ceste à concussion</t>
  </si>
  <si>
    <t>Fusil UV</t>
  </si>
  <si>
    <t>Lance de lumière</t>
  </si>
  <si>
    <t>Canon UV</t>
  </si>
  <si>
    <t>Arbalète magnétique</t>
  </si>
  <si>
    <t>Epée lumière</t>
  </si>
  <si>
    <t>Canon à concussion</t>
  </si>
  <si>
    <t>Module 1</t>
  </si>
  <si>
    <t>Module 2</t>
  </si>
  <si>
    <t>Module 5</t>
  </si>
  <si>
    <t>Module 6</t>
  </si>
  <si>
    <t>Module 7</t>
  </si>
  <si>
    <t>Module 8</t>
  </si>
  <si>
    <t>Module 9</t>
  </si>
  <si>
    <t>Motivation majeure :</t>
  </si>
  <si>
    <t>Avantage 1 :</t>
  </si>
  <si>
    <t>Avantage 2 :</t>
  </si>
  <si>
    <t>Inconvenient 1 :</t>
  </si>
  <si>
    <t>Inconvenient 2 :</t>
  </si>
  <si>
    <t>Module 3</t>
  </si>
  <si>
    <t>Module 4</t>
  </si>
  <si>
    <t>Slot</t>
  </si>
  <si>
    <t>Slot d'armure</t>
  </si>
  <si>
    <t>Nom module</t>
  </si>
  <si>
    <t>Téléportation</t>
  </si>
  <si>
    <t>Adhérence</t>
  </si>
  <si>
    <t>Wingsuit</t>
  </si>
  <si>
    <t>Moto steed</t>
  </si>
  <si>
    <t>Occupés :</t>
  </si>
  <si>
    <t>Dispos :</t>
  </si>
  <si>
    <t>Fumigène</t>
  </si>
  <si>
    <t>Flash</t>
  </si>
  <si>
    <t>Drone d'espionnage</t>
  </si>
  <si>
    <t>Interface sensitive RIGG</t>
  </si>
  <si>
    <t>Voyager</t>
  </si>
  <si>
    <t>Thunder security</t>
  </si>
  <si>
    <t>Accélérateur</t>
  </si>
  <si>
    <t>Interface Babel</t>
  </si>
  <si>
    <t>Tourelle automatisée</t>
  </si>
  <si>
    <t>Archétype</t>
  </si>
  <si>
    <t>Rebut</t>
  </si>
  <si>
    <t>Citoyen</t>
  </si>
  <si>
    <t>Habitant des territoires libres</t>
  </si>
  <si>
    <t>Célébrité</t>
  </si>
  <si>
    <t>Survivant</t>
  </si>
  <si>
    <t>Membres d'une société secrete</t>
  </si>
  <si>
    <t>Agent du nodachi</t>
  </si>
  <si>
    <t>Membre d'un service secret</t>
  </si>
  <si>
    <t>Génie</t>
  </si>
  <si>
    <t>Artiste</t>
  </si>
  <si>
    <t>Indépendant</t>
  </si>
  <si>
    <t>Religieux</t>
  </si>
  <si>
    <t>Leader</t>
  </si>
  <si>
    <t>Hors-la-loi</t>
  </si>
  <si>
    <t>Voyageur</t>
  </si>
  <si>
    <t>Combattant</t>
  </si>
  <si>
    <t>Force de la nature</t>
  </si>
  <si>
    <t>Archétype libre</t>
  </si>
  <si>
    <t>Motivation majeure</t>
  </si>
  <si>
    <t>Sauver une personne en particulier (à préciser  avec le MJ)</t>
  </si>
  <si>
    <t>Eliminer un ennemi personnel puissant (à préciser avec le MJ)</t>
  </si>
  <si>
    <t>Découvrir un remède contre une maladie particulière (A définir avec le MJ)</t>
  </si>
  <si>
    <t>Mettre au point une technologie (A définir avec le MJ)</t>
  </si>
  <si>
    <t>Sauver une communauté d'une maladie inconnue (A définir avec le MJ)</t>
  </si>
  <si>
    <t>Retrouver les membres d'une famille éparpillée et les mettre en sécurité (A définir avec le MJ)</t>
  </si>
  <si>
    <t>Retrouver une partie perdue de son passé (A définir avec le MJ)</t>
  </si>
  <si>
    <t>Reconstruire un artefact brisé et mystérieux (A préciser avec le MJ)</t>
  </si>
  <si>
    <t>Retrouver une œuvre d'art immenssément connue (A définir avec le MJ)</t>
  </si>
  <si>
    <t>Retrouver et éliminer une créature de l'anathème très puissante (A préciser avec le MJ)</t>
  </si>
  <si>
    <t>Motivation mineure 1 :</t>
  </si>
  <si>
    <t>Motivation mineure 2 :</t>
  </si>
  <si>
    <t>Motivation mineure</t>
  </si>
  <si>
    <t>Braver un danger pour un allié</t>
  </si>
  <si>
    <t>Se faire aimer</t>
  </si>
  <si>
    <t>Protéger un équipier</t>
  </si>
  <si>
    <t>Protéger des innocents</t>
  </si>
  <si>
    <t>Protéger une personne en particulier (A définir avec le MJ)</t>
  </si>
  <si>
    <t>Découvrir un remède contre une maladie</t>
  </si>
  <si>
    <t>Soigner les gens</t>
  </si>
  <si>
    <t>Réparer des véhicules dysfonctionnels</t>
  </si>
  <si>
    <t>Résoudre des meurtres</t>
  </si>
  <si>
    <t>Arrêter des coupables</t>
  </si>
  <si>
    <t>Pratiquer un art</t>
  </si>
  <si>
    <t>Apaiser des tensions</t>
  </si>
  <si>
    <t>Promouvoir le Knight</t>
  </si>
  <si>
    <t>Promouvoir la paix</t>
  </si>
  <si>
    <t>Combattre le désespoir</t>
  </si>
  <si>
    <t>Apprendre des choses</t>
  </si>
  <si>
    <t>Découvrir et mettre des œuvres d'art en sécurité</t>
  </si>
  <si>
    <t>Avantage</t>
  </si>
  <si>
    <t>Infatigable</t>
  </si>
  <si>
    <t>Inconvénient</t>
  </si>
  <si>
    <t>Colérique</t>
  </si>
  <si>
    <t>Connaissance secrète</t>
  </si>
  <si>
    <t>Curiosité maladive</t>
  </si>
  <si>
    <t>Mémoire efficace</t>
  </si>
  <si>
    <t>esprit de contradiction</t>
  </si>
  <si>
    <t>Magnétique</t>
  </si>
  <si>
    <t>Présomptueux</t>
  </si>
  <si>
    <t>Forteresse spirituelle</t>
  </si>
  <si>
    <t>Fanatique</t>
  </si>
  <si>
    <t>Aisance</t>
  </si>
  <si>
    <t>Graveleux</t>
  </si>
  <si>
    <t>Sûr de soi</t>
  </si>
  <si>
    <t>Ennemi juré</t>
  </si>
  <si>
    <t>Bon sens</t>
  </si>
  <si>
    <t>Trop prudent</t>
  </si>
  <si>
    <t>Esprit d'acier</t>
  </si>
  <si>
    <t>Solitaire</t>
  </si>
  <si>
    <t>Chanceux</t>
  </si>
  <si>
    <t xml:space="preserve">Mauvaises intuitions </t>
  </si>
  <si>
    <t>Dur à cuir</t>
  </si>
  <si>
    <t>Forcené</t>
  </si>
  <si>
    <t>Code moral</t>
  </si>
  <si>
    <t>Sacrifice total</t>
  </si>
  <si>
    <t>Trompe la mort</t>
  </si>
  <si>
    <t>Vétéran</t>
  </si>
  <si>
    <t>Gérison rapide</t>
  </si>
  <si>
    <t>Immunité déficiente</t>
  </si>
  <si>
    <t>Instinct animal</t>
  </si>
  <si>
    <t>Brute</t>
  </si>
  <si>
    <t>Soif d'apprendre</t>
  </si>
  <si>
    <t>Amnésique</t>
  </si>
  <si>
    <t>Rêves prémonitoires</t>
  </si>
  <si>
    <t>Cauchemars</t>
  </si>
  <si>
    <t>Menteur profesionnel</t>
  </si>
  <si>
    <t>Lunatique</t>
  </si>
  <si>
    <t>Rayonnement</t>
  </si>
  <si>
    <t>Egoïste</t>
  </si>
  <si>
    <t>Empathique</t>
  </si>
  <si>
    <t>Prisonnier</t>
  </si>
  <si>
    <t>Créateur-né</t>
  </si>
  <si>
    <t>Porte-malheur</t>
  </si>
  <si>
    <t>Chevalier véritable</t>
  </si>
  <si>
    <t>Trouble mental</t>
  </si>
  <si>
    <t>Haut fait</t>
  </si>
  <si>
    <t>Survivant de la peste rouge</t>
  </si>
  <si>
    <t>Torturé dans les ténèbres</t>
  </si>
  <si>
    <t>Combat de titans</t>
  </si>
  <si>
    <t>En territoire ennemi</t>
  </si>
  <si>
    <t>Héros de Guerre</t>
  </si>
  <si>
    <t>Le renouveau de l'espoir</t>
  </si>
  <si>
    <t>Construction de la première arche</t>
  </si>
  <si>
    <t>Conception de la première méta-armure</t>
  </si>
  <si>
    <t>Découverte d'une tache dissimulée</t>
  </si>
  <si>
    <t>Guide</t>
  </si>
  <si>
    <t>Création du Knight</t>
  </si>
  <si>
    <t>Tueur de ténèbres</t>
  </si>
  <si>
    <t>Défenseur de l'Art</t>
  </si>
  <si>
    <t>Sauveur</t>
  </si>
  <si>
    <t xml:space="preserve">Information : </t>
  </si>
  <si>
    <t>Ensuite, entrer les valeurs dans les différents aspects et les différentes caractéristiques. Si une caractéristique est plus élevée que l'aspect correspondant, la case s'affiche en rouge.</t>
  </si>
  <si>
    <t>Les valeurs de PS, PE, PA, PES, Ini, Reac, Def s'ajustent automatiquement, il n'est pas besoin d'y toucher.</t>
  </si>
  <si>
    <t>Remplir les cases en rouges, soit en entrant des choix libres, soit en sélectionnant un choix dans la liste déroulante liée.</t>
  </si>
  <si>
    <t xml:space="preserve">Dans la feuille "Carac": </t>
  </si>
  <si>
    <t>Les informations rentrées dans la feuille "carac" se mettent à jour automatiquement.</t>
  </si>
  <si>
    <t>Dans la feuille "feuille de perso" :</t>
  </si>
  <si>
    <t>Pour les armes :</t>
  </si>
  <si>
    <t>Sélectionner le nom de l'arme voulu, en dessous du numéro de l'arme (arme 1, arme 2…)  pour faire apparaitre la fiche correspondante.</t>
  </si>
  <si>
    <t>Pour les modules :</t>
  </si>
  <si>
    <t>Sélectionner le module voulu dans l'emplacement choisi, à l'aide du menu déroulant.</t>
  </si>
  <si>
    <t>Certains modules peut être placés à des endroits différents (comme le canon au sol invictus qui peut être placé à 3 endroits différents), ou les lames de bras qui peuven être mises au bras droit ou au bras gauche.</t>
  </si>
  <si>
    <t>Toutes les options sont normalement disponibles, faites attention à choisir celle qui vous convient le mieux.</t>
  </si>
  <si>
    <t>Les emplacement libres et utilisés se mettent automatiquement à jour sur l'icone de la méta-armure au dessus des modules. Si trop de slots sont utilisés sur un membre, la cellule corespondante passe au rouge pour vous indiquer que vous devez modifier l'emplacement des modules.</t>
  </si>
  <si>
    <r>
      <t xml:space="preserve">Il faut par contre </t>
    </r>
    <r>
      <rPr>
        <b/>
        <sz val="10"/>
        <color rgb="FF000000"/>
        <rFont val="Times New Roman"/>
        <family val="1"/>
      </rPr>
      <t>ajuster les valeurs de PA, PE et PS si nécessaire, soit en entrant la valeur avec le pavé numérique, soit grace aux boutons toupies</t>
    </r>
    <r>
      <rPr>
        <sz val="10"/>
        <color rgb="FF000000"/>
        <rFont val="Times New Roman"/>
        <family val="1"/>
      </rPr>
      <t xml:space="preserve"> (flèches).</t>
    </r>
  </si>
  <si>
    <t>Il faut également cocher les cases des overdrives si nécessaire.</t>
  </si>
  <si>
    <t>Par principe, chaque feuille est protégée pour éviter tout erreur malencontreuse. Les cellules devant / pouvant être modifiées restent accessibles et modifiables.</t>
  </si>
  <si>
    <t>Feuille de personnage automatique pour Knight - JDR</t>
  </si>
  <si>
    <t>En éspérent que cette feuille vous soit utile ! :)</t>
  </si>
  <si>
    <t>Soyez prompt et sans pitié !</t>
  </si>
  <si>
    <t>Points de contact :</t>
  </si>
  <si>
    <t>Instinct</t>
  </si>
  <si>
    <t>Cette feuille de personnage est avant tout un outil de rappels d'informations générales. Les éléments précis (comme les effets des avantages, inconvénients, hauts faits, ainsi que les capacités des méta-armures) ne sont pas dévelloppés ici.</t>
  </si>
  <si>
    <t>Cependant, si vous souhaitez modifier quelque chose, il suffit d'enlever la protection de la feuille (il n'y a pas de mot de passe)</t>
  </si>
  <si>
    <t>Les icônes du blason et de la section appairaissent en fonction de ce qui est choisi, ainsi que l'image de la méta-armure.</t>
  </si>
  <si>
    <t>Il est possible de taper le début du nom de l'arme pour faire apparaitre les choixs correspondants.</t>
  </si>
  <si>
    <t>Remerciements :</t>
  </si>
  <si>
    <t>La première valeurs (dans le cercle) est la valeur maximale, la seconde (à côté des boutons toupies) est la valeur en cours de partie.</t>
  </si>
  <si>
    <t>Endurance</t>
  </si>
  <si>
    <t>Merci à Coline PIGNAT et Simon GABILLAUD pour l'autorisation de diffusion de ce fichier (Autorisation du 19/06/2025)</t>
  </si>
  <si>
    <t>Contact,Tir</t>
  </si>
  <si>
    <t>1D6 (3) + Force,2D6 (6) + 6</t>
  </si>
  <si>
    <t>1,1D6 (3)</t>
  </si>
  <si>
    <t>Contact,Moyenne</t>
  </si>
  <si>
    <t>-,-</t>
  </si>
  <si>
    <t>Silencieux,Silencieux</t>
  </si>
  <si>
    <t>Lance-grenade léger</t>
  </si>
  <si>
    <t>Grnd expl,Grnd Anti Blnd,Grnd Incend</t>
  </si>
  <si>
    <t>4D6 (12),3D6 (9) + 10,2D6 (6)</t>
  </si>
  <si>
    <t>Moyenne,Moyenne</t>
  </si>
  <si>
    <t>3D6 (9),1,3D6 (9) + 10</t>
  </si>
  <si>
    <t>Moyenne,Moyenne,Moyenne</t>
  </si>
  <si>
    <t>-,-,-</t>
  </si>
  <si>
    <t>Dispertion 3,Destructeur,Dégâts continus 3</t>
  </si>
  <si>
    <t>Contact (une main),Contact (deux mains)</t>
  </si>
  <si>
    <t>4D6 (12) + For. + Dex,4D6 (12) + Force x2</t>
  </si>
  <si>
    <t>2D6,3D6</t>
  </si>
  <si>
    <t>Contact,Contact</t>
  </si>
  <si>
    <t>Orfevrerie,Lesté / Deux mains</t>
  </si>
  <si>
    <t>Marteau Epieu</t>
  </si>
  <si>
    <t>3D6 (9) + Force,3D6 (9) + 12</t>
  </si>
  <si>
    <t>1D6 (3),3D6 (9) +12</t>
  </si>
  <si>
    <t>Contact,Courte</t>
  </si>
  <si>
    <t>Perce armure 40,Dégâts continus 3 / Dispertion 3 / Lumière 2 / Chargeur 1</t>
  </si>
  <si>
    <t>1 + Force,2D6 (6)</t>
  </si>
  <si>
    <t>1,2D6 (6) + 6</t>
  </si>
  <si>
    <t>Defense 2 / Jumelé (Ambidextrie),Lumière 4 / Anti-Anathème / Chargeur 1</t>
  </si>
  <si>
    <t>Tir (missiles),Tir (roquettes)</t>
  </si>
  <si>
    <t>7D6 (21) + 10,3D6 (9)</t>
  </si>
  <si>
    <t>3D6 (9),7D6 (21) + 10</t>
  </si>
  <si>
    <t>Lointaine,Lointaine</t>
  </si>
  <si>
    <t>Artillerie / Anti-véhicule / Assistance à l'attaque / Lourds / Deux mains,Dispertion 6 / Fureur / Assistance à l'attaque / Lourd / Deux mains</t>
  </si>
  <si>
    <t>Lance-grenade lourd</t>
  </si>
  <si>
    <t>Tir (G. explosive),Tir (G anti bld),Tir (G incend),Tir (G adhér)</t>
  </si>
  <si>
    <t>5D6 (15),5D6 (15) + 6,2D6 (6),6D6 (18)</t>
  </si>
  <si>
    <t>3D6 (9) + 6,6D6 (18) + 6,6D6 (18) + 6,3D6 (9)</t>
  </si>
  <si>
    <t>Moyenne,Moyenne,Moyenne,Moyenne</t>
  </si>
  <si>
    <t>-,-,-,-</t>
  </si>
  <si>
    <t>Dispertion 3,Destructeur,Dégâts continus 3,Dispertion 3</t>
  </si>
  <si>
    <t>Tir (neurotox),Tir (choc),Tir (nanoM)</t>
  </si>
  <si>
    <t>4D6 (12),3D6 (9),4D6 (12) + 6</t>
  </si>
  <si>
    <t>1,1,1</t>
  </si>
  <si>
    <t>Ignore armure / Dégâts continus 3 / Silencieux / Jumelé (ambidextrie),Ignore armure / choc 2 / silencieux / jumelé (ambidextrie),Destructeur / Silencieux / Jumelé (ambidextrie)</t>
  </si>
  <si>
    <t>Contact (pliée),Contact (dépliée)</t>
  </si>
  <si>
    <t>2 + Force,2 + Force</t>
  </si>
  <si>
    <t>Défense 2 / Main Libre,Défense 3 / Réaction 3 / Choc 1 / Jumelé (Ambidextrie)</t>
  </si>
  <si>
    <t>Tir (600 NE),Tir (T800)</t>
  </si>
  <si>
    <t>6D6 (18) + 10,6D6 (18) + 20</t>
  </si>
  <si>
    <t>1D6 (3),2D6 (6)</t>
  </si>
  <si>
    <t>Meurtrier / Perce armure 40 / Pénétrant 10,Ignore armure / Anti-véhicule / Ignore CdF</t>
  </si>
  <si>
    <t>Tir (Barbelé),Tir (neurotox),Tir (choc),Tir (nanoM)</t>
  </si>
  <si>
    <t>Revolver lourd</t>
  </si>
  <si>
    <t>6D6 (18) + Tir,5D6 (15) + Tir,4D6 (12) + Tir,6D6 (18) + 6 + Tir</t>
  </si>
  <si>
    <t>1,1,1,1</t>
  </si>
  <si>
    <t>Longue,Longue,Longue,Longue</t>
  </si>
  <si>
    <t>Silencieux / Deux mains / Précision / Ignore armure,Silencieux / Deux mains / Précision /Ignore armure / Dégâts contnus 9,Silencieux / Deux mains / Précision / Ignore armure / Choc 4,Silencieux / Deux mains / Précision / Destructeur / Anti-véhicule / Lumière 4</t>
  </si>
  <si>
    <t>Contact,Contact (charge)</t>
  </si>
  <si>
    <t>2+ Force,10 + Force x2</t>
  </si>
  <si>
    <t>2,1D6 (3)</t>
  </si>
  <si>
    <t>Défense 4 / Réaction 4 / Jumelé (ambidextrie),Choc 2 / Lesté</t>
  </si>
  <si>
    <t>6D6 (18) + For. + Dext.,6D6 (18) + Force x2</t>
  </si>
  <si>
    <t>3D6 (9),6D6 (18)</t>
  </si>
  <si>
    <t>Orfevrerie / Lumière 6 / Anti-Anathème / Assistance à l'attaque,Lesté / Lumière 6 / Anti-Anathème / Assistance à l'attaque</t>
  </si>
  <si>
    <t>https://knight-jdr-systeme.fr/static/gm/img/armour_v2/barbarian.png</t>
  </si>
  <si>
    <t>https://knight-jdr-systeme.fr/static/gm/img/armour_v2/bard.png</t>
  </si>
  <si>
    <t>https://knight-jdr-systeme.fr/static/gm/img/armour_v2/druid.png</t>
  </si>
  <si>
    <t>https://knight-jdr-systeme.fr/static/gm/img/armour_v2/monk.png</t>
  </si>
  <si>
    <t>https://knight-jdr-systeme.fr/static/gm/img/armour_v2/paladin.png</t>
  </si>
  <si>
    <t>https://knight-jdr-systeme.fr/static/gm/img/armour/berserk.png</t>
  </si>
  <si>
    <t>Berserk</t>
  </si>
  <si>
    <t>Egide</t>
  </si>
  <si>
    <t>NA</t>
  </si>
  <si>
    <t>https://knight-jdr-systeme.fr/static/gm/img/armour_v2/necromancer.png</t>
  </si>
  <si>
    <t>https://knight-jdr-systeme.fr/static/gm/img/armour_v2/priest.png</t>
  </si>
  <si>
    <t>https://knight-jdr-systeme.fr/static/gm/img/armour_v2/psion.png</t>
  </si>
  <si>
    <t>https://knight-jdr-systeme.fr/static/gm/img/armour_v2/ranger.png</t>
  </si>
  <si>
    <t>https://knight-jdr-systeme.fr/static/gm/img/armour_v2/rogue.png</t>
  </si>
  <si>
    <t>https://knight-jdr-systeme.fr/static/gm/img/armour/shaman.png</t>
  </si>
  <si>
    <t>https://knight-jdr-systeme.fr/static/gm/img/armour_v2/sorcerer.png</t>
  </si>
  <si>
    <t>https://knight-jdr-systeme.fr/static/gm/img/armour/warlock.png</t>
  </si>
  <si>
    <t>https://knight-jdr-systeme.fr/static/gm/img/armour_v2/warmaster.png</t>
  </si>
  <si>
    <t>https://knight-jdr-systeme.fr/static/gm/img/armour_v2/warrior.png</t>
  </si>
  <si>
    <t>https://knight-jdr-systeme.fr/static/gm/img/armour_v2/wizard.png</t>
  </si>
  <si>
    <t>https://knight-jdr-systeme.fr/static/gm/img/weapon/3.png</t>
  </si>
  <si>
    <t>https://knight-jdr-systeme.fr/static/gm/img/weapon/5.png</t>
  </si>
  <si>
    <t>https://knight-jdr-systeme.fr/static/gm/img/weapon/4.png</t>
  </si>
  <si>
    <t>https://knight-jdr-systeme.fr/static/gm/img/weapon/7.png</t>
  </si>
  <si>
    <t>https://knight-jdr-systeme.fr/static/gm/img/weapon/2.png</t>
  </si>
  <si>
    <t>https://knight-jdr-systeme.fr/static/gm/img/weapon/9.png</t>
  </si>
  <si>
    <t>https://knight-jdr-systeme.fr/static/gm/img/weapon/6.png</t>
  </si>
  <si>
    <t>https://knight-jdr-systeme.fr/static/gm/img/weapon/8.png</t>
  </si>
  <si>
    <t>https://knight-jdr-systeme.fr/static/gm/img/weapon/10.png</t>
  </si>
  <si>
    <t>https://knight-jdr-systeme.fr/static/gm/img/weapon/11.png</t>
  </si>
  <si>
    <t>https://knight-jdr-systeme.fr/static/gm/img/weapon/13.png</t>
  </si>
  <si>
    <t>https://knight-jdr-systeme.fr/static/gm/img/weapon/12.png</t>
  </si>
  <si>
    <t>Lance perforante à piston</t>
  </si>
  <si>
    <t>https://knight-jdr-systeme.fr/static/gm/img/weapon/35.png</t>
  </si>
  <si>
    <t>Matraques taser</t>
  </si>
  <si>
    <t>Pistolet de précision</t>
  </si>
  <si>
    <t>Pistolet connecté</t>
  </si>
  <si>
    <t>Hache de combat</t>
  </si>
  <si>
    <t>4D6 (12) + Force x2</t>
  </si>
  <si>
    <t>3D6 (9) +3</t>
  </si>
  <si>
    <t>Deux mains / Lesté / Lourd / Ultraviolence</t>
  </si>
  <si>
    <t>3D6 (9) + Force</t>
  </si>
  <si>
    <t>Barrage (2) / Choc (2) / Deux mains</t>
  </si>
  <si>
    <t>Assistance à l'attaque / Jumelé (Akimbo)</t>
  </si>
  <si>
    <t>2D6 (6) + 6 + Précision</t>
  </si>
  <si>
    <t>Désignation / Précision</t>
  </si>
  <si>
    <t>Défense 2 / Deux mains / Perce armure (20)</t>
  </si>
  <si>
    <t>Baton de combat</t>
  </si>
  <si>
    <t>3D6 (9) + Force + Déxtérité</t>
  </si>
  <si>
    <t>1D6</t>
  </si>
  <si>
    <t>Cadence (2) / Choc (1) / Deux mains / Orfèvrerie</t>
  </si>
  <si>
    <t>https://knight-jdr-systeme.fr/static/gm/img/weapon/61.png</t>
  </si>
  <si>
    <t>Choc (1) / Oblitération</t>
  </si>
  <si>
    <t>Ceste shotgun</t>
  </si>
  <si>
    <t>https://knight-jdr-systeme.fr/static/gm/img/weapon/23.png</t>
  </si>
  <si>
    <t>https://knight-jdr-systeme.fr/static/gm/img/weapon/20.png</t>
  </si>
  <si>
    <t>4D6 (12) + Force x2,2D6 (6) +10</t>
  </si>
  <si>
    <t>2D6 (6),2D6 (6)</t>
  </si>
  <si>
    <t>Choc (1) / Jumelé (Akimbo) / Lesté / Meurtrier,Barrage (2) / Choc (1) / Jumelé (Akimbo) / Lesté / Meurtrier</t>
  </si>
  <si>
    <t>https://knight-jdr-systeme.fr/static/gm/img/weapon/22.png</t>
  </si>
  <si>
    <t>Cimeterre cinétique</t>
  </si>
  <si>
    <t>3D6 (9) + Force + Dextérité</t>
  </si>
  <si>
    <t>Assassin (2) / Deux mains / Orfèvrerie / Perce armure (30)</t>
  </si>
  <si>
    <t>8D6 (24) + Force + Dextérité</t>
  </si>
  <si>
    <t>https://knight-jdr-systeme.fr/static/gm/img/weapon/64.png</t>
  </si>
  <si>
    <t>https://knight-jdr-systeme.fr/static/gm/img/weapon/21.png</t>
  </si>
  <si>
    <t>https://knight-jdr-systeme.fr/static/gm/img/weapon/27.png</t>
  </si>
  <si>
    <t>Trident machoire</t>
  </si>
  <si>
    <t>6D6 (18) + Force + Dextérité</t>
  </si>
  <si>
    <t>Défense (2) / Deux mains / Meurtrier / Orfèvrerie / Soumission</t>
  </si>
  <si>
    <t>https://knight-jdr-systeme.fr/static/gm/img/weapon/18.png</t>
  </si>
  <si>
    <t>Courte</t>
  </si>
  <si>
    <t>Choc 1 / Deux mains / Dispertion (3) / Oblitération</t>
  </si>
  <si>
    <t>https://knight-jdr-systeme.fr/static/gm/img/weapon/59.png</t>
  </si>
  <si>
    <t>6D6 (18) + 5</t>
  </si>
  <si>
    <t>Anti-anathème / Deux mains / Lumière (2) / Ténèbricide</t>
  </si>
  <si>
    <t>Anti-anathème / Deux mains / Lumière 6 / Orfèvrerie / Ténèbricide</t>
  </si>
  <si>
    <t>https://knight-jdr-systeme.fr/static/gm/img/weapon/62.png</t>
  </si>
  <si>
    <t>https://knight-jdr-systeme.fr/static/gm/img/weapon/17.png</t>
  </si>
  <si>
    <t>https://knight-jdr-systeme.fr/static/gm/img/weapon/14.png</t>
  </si>
  <si>
    <t>https://knight-jdr-systeme.fr/static/gm/img/weapon/24.png</t>
  </si>
  <si>
    <t>https://knight-jdr-systeme.fr/static/gm/img/weapon/16.png</t>
  </si>
  <si>
    <t>https://knight-jdr-systeme.fr/static/gm/img/weapon/15.png</t>
  </si>
  <si>
    <t>https://knight-jdr-systeme.fr/static/gm/img/weapon/25.png</t>
  </si>
  <si>
    <t>https://knight-jdr-systeme.fr/static/gm/img/weapon/19.png</t>
  </si>
  <si>
    <t>https://knight-jdr-systeme.fr/static/gm/img/weapon/26.png</t>
  </si>
  <si>
    <t>https://knight-jdr-systeme.fr/static/gm/img/weapon/28.png</t>
  </si>
  <si>
    <t>Chaine tronçonneuse</t>
  </si>
  <si>
    <t>Cadence (3) / Destructeur / Deux mains / Fureur / Orfèvrerie / Soumission</t>
  </si>
  <si>
    <t>https://knight-jdr-systeme.fr/static/gm/img/weapon/31.png</t>
  </si>
  <si>
    <t>https://knight-jdr-systeme.fr/static/gm/img/weapon/40.png</t>
  </si>
  <si>
    <t>7D6 (21)</t>
  </si>
  <si>
    <t>Choc (1) / Deux mains / Dispertion (6) / Lourd / Oblitération</t>
  </si>
  <si>
    <t>https://knight-jdr-systeme.fr/static/gm/img/weapon/60.png</t>
  </si>
  <si>
    <t>10D6 (30) + 10</t>
  </si>
  <si>
    <t>Anti-anathème / Deux mains / Lourd / Lumière (6) / Ténèbricide</t>
  </si>
  <si>
    <t>https://knight-jdr-systeme.fr/static/gm/img/weapon/63.png</t>
  </si>
  <si>
    <t>https://knight-jdr-systeme.fr/static/gm/img/weapon/38.png</t>
  </si>
  <si>
    <t>https://knight-jdr-systeme.fr/static/gm/img/weapon/37.png</t>
  </si>
  <si>
    <t>https://knight-jdr-systeme.fr/static/gm/img/weapon/41.png</t>
  </si>
  <si>
    <t>https://knight-jdr-systeme.fr/static/gm/img/weapon/30.png</t>
  </si>
  <si>
    <t>https://knight-jdr-systeme.fr/static/gm/img/weapon/33.png</t>
  </si>
  <si>
    <t>Paire de pistolets ouragan</t>
  </si>
  <si>
    <t>Cadence (3) / Deux mains / Dispertion (3) / Fureur / Tir en rafale / Boost dégats (8) / Boost violence (10)</t>
  </si>
  <si>
    <t>https://knight-jdr-systeme.fr/static/gm/img/weapon/29.png</t>
  </si>
  <si>
    <t>https://knight-jdr-systeme.fr/static/gm/img/weapon/39.png</t>
  </si>
  <si>
    <t>https://knight-jdr-systeme.fr/static/gm/img/weapon/36.png</t>
  </si>
  <si>
    <t>https://knight-jdr-systeme.fr/static/gm/img/weapon/34.png</t>
  </si>
  <si>
    <t>https://knight-jdr-systeme.fr/static/gm/img/weapon/32.png</t>
  </si>
  <si>
    <t>Stylet thermique</t>
  </si>
  <si>
    <t>2D6 (6) + Force + Dextérité</t>
  </si>
  <si>
    <t>Assassin (2) / Dégats continus (6) / Ignore armure / Igniore CdF / Lumière 4 / Orfèvrerie</t>
  </si>
  <si>
    <t>Image</t>
  </si>
  <si>
    <t>Dégats</t>
  </si>
  <si>
    <t>Visuel</t>
  </si>
  <si>
    <t>Utilitaire</t>
  </si>
  <si>
    <t>Rare</t>
  </si>
  <si>
    <t>Accompagnement tactique</t>
  </si>
  <si>
    <t>Tactique</t>
  </si>
  <si>
    <t>Standard</t>
  </si>
  <si>
    <t>Défense</t>
  </si>
  <si>
    <t>Avancé</t>
  </si>
  <si>
    <t>Analyse des adversaires</t>
  </si>
  <si>
    <t>Assurance du lion</t>
  </si>
  <si>
    <t>Prestige Lion</t>
  </si>
  <si>
    <t>Prestige</t>
  </si>
  <si>
    <t>Aura du dragon</t>
  </si>
  <si>
    <t>Prestige Dragon</t>
  </si>
  <si>
    <t>Autorité du cerf</t>
  </si>
  <si>
    <t>Prestige Cerf</t>
  </si>
  <si>
    <t>Amélioration</t>
  </si>
  <si>
    <t>Caméraman</t>
  </si>
  <si>
    <t>Camouflage optique</t>
  </si>
  <si>
    <t>Capsule</t>
  </si>
  <si>
    <t>Courage du lion</t>
  </si>
  <si>
    <t>Cuir du taureau</t>
  </si>
  <si>
    <t>Prestige Taureau</t>
  </si>
  <si>
    <t>Déguisement</t>
  </si>
  <si>
    <t>Déploiement pour méga-armure</t>
  </si>
  <si>
    <t>Visée</t>
  </si>
  <si>
    <t>Drone pour nods</t>
  </si>
  <si>
    <t>Endurance de l'ours</t>
  </si>
  <si>
    <t>Prestige Ours</t>
  </si>
  <si>
    <t>Faim du corbeau</t>
  </si>
  <si>
    <t>Prestige Corbeau</t>
  </si>
  <si>
    <t>Férocité du lion</t>
  </si>
  <si>
    <t>Fidélité du cheval</t>
  </si>
  <si>
    <t>Prestige Cheval</t>
  </si>
  <si>
    <t>Force du faucon</t>
  </si>
  <si>
    <t>Prestige Faucon</t>
  </si>
  <si>
    <t>Grandeur du dragon</t>
  </si>
  <si>
    <t>Grenade intelligente supplémentaire</t>
  </si>
  <si>
    <t>Hargne du sanglier</t>
  </si>
  <si>
    <t>Prestige Sanglier</t>
  </si>
  <si>
    <t>Œil de l'aigle</t>
  </si>
  <si>
    <t>Prestige Aigle</t>
  </si>
  <si>
    <t>Instinct du loup</t>
  </si>
  <si>
    <t>Prestige Loup</t>
  </si>
  <si>
    <t>Longévité du corbeau</t>
  </si>
  <si>
    <t>Loyauté du cheval</t>
  </si>
  <si>
    <t>Lumière du faucon</t>
  </si>
  <si>
    <t>Meute du loup</t>
  </si>
  <si>
    <t>Miniaturisation</t>
  </si>
  <si>
    <t>Noblesse du cerf</t>
  </si>
  <si>
    <t>Obstination du sanglier</t>
  </si>
  <si>
    <t>Peau du serpent</t>
  </si>
  <si>
    <t>Prestige Serpent</t>
  </si>
  <si>
    <t>Présence du taureau</t>
  </si>
  <si>
    <t>Protection du loup</t>
  </si>
  <si>
    <t>Puissance de l'ours</t>
  </si>
  <si>
    <t>Rage de l'ours</t>
  </si>
  <si>
    <t>Réflexes du serpent</t>
  </si>
  <si>
    <t>Rire du corbeau</t>
  </si>
  <si>
    <t>Sens du serpent</t>
  </si>
  <si>
    <t>Serres de l'aigle</t>
  </si>
  <si>
    <t>Souffle du dragon</t>
  </si>
  <si>
    <t>Splendeur du cerf</t>
  </si>
  <si>
    <t>Toucher du serpent</t>
  </si>
  <si>
    <t>Automatisé</t>
  </si>
  <si>
    <t>Vigueur du taureau</t>
  </si>
  <si>
    <t>Vivacité de l'aigle</t>
  </si>
  <si>
    <t>Vue alternative niv. 1</t>
  </si>
  <si>
    <t>Catégorie</t>
  </si>
  <si>
    <t>Rareté</t>
  </si>
  <si>
    <t>Activation</t>
  </si>
  <si>
    <t>Durée</t>
  </si>
  <si>
    <t>Instantanée</t>
  </si>
  <si>
    <t>Aucune</t>
  </si>
  <si>
    <t>+1 action de déplacement</t>
  </si>
  <si>
    <t>Coût Niv 1</t>
  </si>
  <si>
    <t>Coût Niv 2</t>
  </si>
  <si>
    <t>Coût Niv 3</t>
  </si>
  <si>
    <t>Effet niveau 1</t>
  </si>
  <si>
    <t>Effet niveau 2</t>
  </si>
  <si>
    <t>Effet niveau 3</t>
  </si>
  <si>
    <t>+1 action de combat</t>
  </si>
  <si>
    <t>+1D6 en dégats et en violence sur 1 allié pendant 1 tour. Non Cumulable avec impulsion d'une Waemaster</t>
  </si>
  <si>
    <t>Porteur</t>
  </si>
  <si>
    <t>Lorsque le CdF réduit des dégats : gagne 1D6 par tranche de 6 dégats réduits (Max 8D6) qui peuvent être relachés à tout moment en dégats ou violence avec Choc (1) si chair &lt;14 + Ignore CDF. Le chevalier reste alors 1D6 tour sans CDF.</t>
  </si>
  <si>
    <t>Une scène / phase de conflit</t>
  </si>
  <si>
    <t>https://knight-jdr-systeme.fr/static/gm/img/module/35.png</t>
  </si>
  <si>
    <t>https://knight-jdr-systeme.fr/static/gm/img/module/52.png</t>
  </si>
  <si>
    <t>https://knight-jdr-systeme.fr/static/gm/img/module/6.png</t>
  </si>
  <si>
    <t>Le héros peut  adhérer à n’importe quelle surface et escalader les structures les plus lisses, même les plafonds de verre. Pour prolonger la durée de l’adhérence, le personnage doit à nouveau dépenser l’énergie nécessaire. S’il souhaite faire une action de combat, le héros ne peut utiliser qu’une arme à une main.</t>
  </si>
  <si>
    <t>Plus de limite de durée : le personnage ne dépense qu'une fois l'énergie.</t>
  </si>
  <si>
    <t>Niv 1 : 3 tours / 30s. Niv 2 : Jusqu'à désactivation.</t>
  </si>
  <si>
    <t>+1D6 dégat au contact. Peut ajouter jusqu'à 6D6 en + mais subit 2 points de dégats par dé ajouté avec effet Igniore CdF</t>
  </si>
  <si>
    <t>Les 3 premiers D n'infligent plus de contrecoup.</t>
  </si>
  <si>
    <t>https://knight-jdr-systeme.fr/static/gm/img/module/12.png</t>
  </si>
  <si>
    <t>Plus aucun contrecoup</t>
  </si>
  <si>
    <t>Permet de détercter les forces et faiblesses d'un adversaire en étant proche et en passant 1 tour à l'observer. Au choix par activation : Tous les aspects / Scores Réaction &amp; Défense / Tous les aspects excetpionnels / Le ou les points faibles / Armes / Scores bouclier, armure, santé / Capacités spé / Aspects et valeurs dérivées d'une bande</t>
  </si>
  <si>
    <t>1 tour</t>
  </si>
  <si>
    <t>https://knight-jdr-systeme.fr/static/gm/img/module/21.png</t>
  </si>
  <si>
    <t>Chargeur (3)</t>
  </si>
  <si>
    <t>Dégats 7D6 (21) + 6 / Violence 7D6 (21) + 6 / Chargeur (1) / Dispertion (6) / Ultraviolence</t>
  </si>
  <si>
    <t>Lorsque le chevalier récupère des points d’espoir entre les missions ou pendant, et s’il peut entendre son IA, il reçoit 2 points d’espoir supplémentaires.</t>
  </si>
  <si>
    <t>Dégats 1D6 (3) + 6 / Violence 1 / Chargeur (6) / Choc (1) / Non létal</t>
  </si>
  <si>
    <t>Choc (2) / Plus de limite de chargeur</t>
  </si>
  <si>
    <t>https://knight-jdr-systeme.fr/static/gm/img/module/18.png</t>
  </si>
  <si>
    <t>Choc (2) / Chargeur (6)</t>
  </si>
  <si>
    <t>Attaque portée</t>
  </si>
  <si>
    <t>Permet de faire des attaques de contact jusqu'à une portée lointaine en voyant la cible (même via caméra). 5 en perception ou dextérité minimum sinon sur un 1 le bras est coupé = 0 PV et PA</t>
  </si>
  <si>
    <t>L'ennemi est surprit = défense 0, sauf Machine ou Maque exceptionnel.</t>
  </si>
  <si>
    <t>https://knight-jdr-systeme.fr/static/gm/img/module/16.png</t>
  </si>
  <si>
    <t>Attaque sur casque</t>
  </si>
  <si>
    <t>+1D6 dégat / Chargeur 6</t>
  </si>
  <si>
    <t>Améliorations</t>
  </si>
  <si>
    <t>Le module n'a plus besoin d'être rechargé</t>
  </si>
  <si>
    <t>https://knight-jdr-systeme.fr/static/gm/img/module/11.png</t>
  </si>
  <si>
    <t>+3 CdF. Le CdF peut être augmenté de 1 Pt par PE dépensé au moment de subir un dégat.</t>
  </si>
  <si>
    <t>Permanent</t>
  </si>
  <si>
    <t>Pour 4 PE, l' héros peut donner un ordre simple à un PNJ ayant un aspect machine inférieur à 12.</t>
  </si>
  <si>
    <t>Dépend de l'ordre donné</t>
  </si>
  <si>
    <t>https://knight-jdr-systeme.fr/static/gm/img/module/39.png</t>
  </si>
  <si>
    <t>Jusqu'à désactivation</t>
  </si>
  <si>
    <t>https://knight-jdr-systeme.fr/static/gm/img/module/40.png</t>
  </si>
  <si>
    <t>Lancées dans une pièces, permettent de voir tous les êtres vivants qui subissent l'effet Désignation. Chargeur 9</t>
  </si>
  <si>
    <t>Blindage amélioré</t>
  </si>
  <si>
    <t>https://knight-jdr-systeme.fr/static/gm/img/module/53.png</t>
  </si>
  <si>
    <t>Bonus de +30 PA</t>
  </si>
  <si>
    <t>Bonus de +30 PA (60 au total)</t>
  </si>
  <si>
    <t>Bonus de +30 PA (90 au total)</t>
  </si>
  <si>
    <t>https://knight-jdr-systeme.fr/static/gm/img/module/33.png</t>
  </si>
  <si>
    <t>Blindage drone</t>
  </si>
  <si>
    <t>Défense (2) / Champ de force (2)</t>
  </si>
  <si>
    <t>Défense (3) / Champ de force (4)</t>
  </si>
  <si>
    <t>https://knight-jdr-systeme.fr/static/gm/img/module/37.png</t>
  </si>
  <si>
    <t>Permet d'enregistrer sons et vidéos en HD.</t>
  </si>
  <si>
    <t>Selon conditions</t>
  </si>
  <si>
    <t>Donne la capacité "Ghost" de l'armure rogue. L'armure doit avoir 1 overdrive de discretion. Le module ne peut pas être miniaturisé. Le chevalier ne peut pas prolonger le camouflage. Non culmulable avec "Lente et lourde" de la paladin et "Goliath" de la barbarian.</t>
  </si>
  <si>
    <t>Variable</t>
  </si>
  <si>
    <t>https://knight-jdr-systeme.fr/static/gm/img/module/20.png</t>
  </si>
  <si>
    <t>1D6 Dégats(3)  / 1D6 Violence (3). +1D6 en dégats ou violence par tranche de 2PE. Max +3D6.</t>
  </si>
  <si>
    <t>https://knight-jdr-systeme.fr/static/gm/img/module/24.png</t>
  </si>
  <si>
    <t>Dégats 5D6 (15) +3 / Violence 5D6 (15) +3. Ajoute un effet au choix : Anti-véhicule, Igniore armure, Igniore CdF</t>
  </si>
  <si>
    <t>Dégats 3D6 (9) +3 / Vilence 3D6 (9) +3. Un effet au choix : Destructeur, Mertrier, Ultraviolence.</t>
  </si>
  <si>
    <t>Dégats 4D6 (12) +3 / Violence 4D6 (12) +3. Ajoute un effet au choix : Assistance à l'attaque, Dispertion (3), Lumière (2)</t>
  </si>
  <si>
    <t>Les dégats passent à 3D6 et la portée passe à courte.</t>
  </si>
  <si>
    <t>1 fois par tour un ennemi (sauf bande) qui attaque le PJ au contact subit automatiquement 2D6 dégats. Le canon ajoute 1D6 violence à l'arme utilisée par le PJ à portée courte</t>
  </si>
  <si>
    <t>Les dégats passent à 4D6 et la portée passe à moyenne y compris pour le bonus de violence.</t>
  </si>
  <si>
    <t>Dégats 3D6 (9) Anti-anathème / Ignore CdF / Lumière (6) / Boost (8)</t>
  </si>
  <si>
    <t>https://knight-jdr-systeme.fr/static/gm/img/module/26.png</t>
  </si>
  <si>
    <t>https://knight-jdr-systeme.fr/static/gm/img/module/31.png</t>
  </si>
  <si>
    <t>Un adversaire avec chair &lt;11 subit Choc (1)</t>
  </si>
  <si>
    <t>Un adversaire avec chair &lt;13 subit Choc (1)</t>
  </si>
  <si>
    <t>Un adversaire avec chair &lt;15 subit Choc (1)</t>
  </si>
  <si>
    <t>Permet d'avoir 3 capsules. Possibilité d'en acheter 2 de plus pour 5 PG. Une capsule permet de sloter un objet portatif (armes ayant un coût &lt;au module capsule, bélier, muret, cage, système de réparation, 2 munitions "Chargeur", projecteur UV, caméra, traceur GPS, tapis clouté, chariot de transport)</t>
  </si>
  <si>
    <t>10 min + 10 min pour 2 PE</t>
  </si>
  <si>
    <t>+3 au CdF du porteur</t>
  </si>
  <si>
    <t>+3 au CdF du porteur (total 9)</t>
  </si>
  <si>
    <t>+3 au CdF du porteur (total 6)</t>
  </si>
  <si>
    <t>https://knight-jdr-systeme.fr/static/gm/img/module/55.png</t>
  </si>
  <si>
    <t>Génère un champ de force (4) d'un rayon de 2m à portée courte. Chargeur (3)</t>
  </si>
  <si>
    <t>Génère un champ de force (4) d'un rayon de 2m à portée courte. Chargeur (6)</t>
  </si>
  <si>
    <t>Génère un champ de force (4) d'un rayon de 2m à portée courte. Chargeur (9)</t>
  </si>
  <si>
    <t>1 minute ou 6 tours en phase de conflit</t>
  </si>
  <si>
    <t>https://knight-jdr-systeme.fr/static/gm/img/module/32.png</t>
  </si>
  <si>
    <t>Annule les dégats et effet d'un missile ou d'une roquette. Chargeur (3)</t>
  </si>
  <si>
    <t>Chargeur (6)</t>
  </si>
  <si>
    <t>Chargeur (10)</t>
  </si>
  <si>
    <t>Diminue les pertes d'espoir de 1 pour le chevalier et les alliés autour.</t>
  </si>
  <si>
    <t>https://knight-jdr-systeme.fr/static/gm/img/module/3.png</t>
  </si>
  <si>
    <t>En une action de déplacement, le chevalier peut parcourir une portée moyenne (= vitesse 2 pour véhicule) Ajout 6 dégats contre un adversaire plus lent lors d'un attaque en course, mais en subit la moitié.</t>
  </si>
  <si>
    <t>En une action de déplacement, le chevalier peut parcourir une portée longue (= vitesse 3 pour véhicule) Ajout 9 dégats contre un adversaire plus lent lors d'un attaque en course, mais en subit la moitié.</t>
  </si>
  <si>
    <t>En une action de déplacement, le chevalier peut parcourir une portée lointaine (= vitesse 4 pour véhicule) Ajout 12 dégats contre un adversaire plus lent lors d'un attaque en course, mais en subit la moitié.</t>
  </si>
  <si>
    <t>https://knight-jdr-systeme.fr/static/gm/img/module/43.png</t>
  </si>
  <si>
    <t>Crée un couvert. Réaction (2), Chargeur (2)</t>
  </si>
  <si>
    <t>Réaction (3), Chargeur (6)</t>
  </si>
  <si>
    <t>Réaction (4) Chargeur (9)</t>
  </si>
  <si>
    <t>Couvert portatif</t>
  </si>
  <si>
    <t>Les dégats devant inpacter la santé sont directement redirigés vers l'armure (annule les effets "Igniore armure). Le chevalier perd toujours des PS pour 5 PA perdu.</t>
  </si>
  <si>
    <t>https://knight-jdr-systeme.fr/static/gm/img/module/14.png</t>
  </si>
  <si>
    <t>Chargeur passe à (6).</t>
  </si>
  <si>
    <t>Dégats : Force / Violence 1 : Chargeur (3) / Silencieux. Une substance au choix par utilisation : Sédatif (Choc (2) Ignore armure), Neurotoxines (Dégats continus (3), Ignore armure), Nanomachines : (Destructeur)</t>
  </si>
  <si>
    <t>Chargeur passe à (9). Les 3 substances peuvent etre utilisées simultanément.</t>
  </si>
  <si>
    <t>https://knight-jdr-systeme.fr/static/gm/img/module/15.png</t>
  </si>
  <si>
    <t>Peimet de découper tout type de matériaux. Au combat : -3D d'attaque, dégats 3D6 (9) + Force, Violence 1. Anti-véhicule / Ignore armure.</t>
  </si>
  <si>
    <t>Déplacement (Combat pour attaquer)</t>
  </si>
  <si>
    <t>Donne la capacité "Changeling" de l'armure bard. Le module ne peut pas être miniaturisé. Interdite à l'armure Paladin, Warrior et Bard.</t>
  </si>
  <si>
    <t>https://knight-jdr-systeme.fr/static/gm/img/module/5.png</t>
  </si>
  <si>
    <t>+2 en combo disrection + déplacement ou combat.</t>
  </si>
  <si>
    <t>+4 en combo disrection + déplacement ou combat.</t>
  </si>
  <si>
    <t>1 tour / 6 secondes</t>
  </si>
  <si>
    <t>Tour complet</t>
  </si>
  <si>
    <t>+30 PA (perdus en priorité) +1 OD Force et Endurance. Arme improvisée = 3 OD Force. Interdit aux armures Barbarian et Paladin</t>
  </si>
  <si>
    <t>Permet de désigner une cible. +1 réussite pour toute attaque sur la cible, pour tout le groupe.</t>
  </si>
  <si>
    <t>Permet de désigner 3 cibles (dont une seule bande) au total.</t>
  </si>
  <si>
    <t>Permet de désigner 4 cibles (dont une seule bande) au total.</t>
  </si>
  <si>
    <t>Désignation</t>
  </si>
  <si>
    <t>https://knight-jdr-systeme.fr/static/gm/img/module/42.png</t>
  </si>
  <si>
    <t>Le porteur regagne 2D6 PS. Automatique si le porteur tombe à 0 PS.</t>
  </si>
  <si>
    <t>Le porteur regagne 1D6 PS. Automatique si le porteur tombe à 0 PS.</t>
  </si>
  <si>
    <t>https://knight-jdr-systeme.fr/static/gm/img/module/41.png</t>
  </si>
  <si>
    <t>Permet d'être déployé jusqu'à 20km. Défense 5 / Réaction 5 / PA 20 / CdF 10 / Vitesse 3 / Discretion 10 D6 + 2 OD / Déplacement 8D6.</t>
  </si>
  <si>
    <t>Permet d'avoir un drone avec 3 nods au choix. Il peut aller les porter à un allié. Défense 5 / Réaction 5 mais test de Perception (ou masque) difficulté (5) pour pouvoir le viser.</t>
  </si>
  <si>
    <t>Une fois par tour de jeu en phase de conflit ou toutes les dix secondes durant une scène, le PJ lance 3 dés. Sa méta-armure récupère en PA le meilleur résultat parmi les 3 dés.</t>
  </si>
  <si>
    <t>Un tour</t>
  </si>
  <si>
    <t>https://knight-jdr-systeme.fr/static/gm/img/module/54.png</t>
  </si>
  <si>
    <t>10 point d'energie sipplémentaires</t>
  </si>
  <si>
    <t>10 point d'energie sipplémentaires (20 au total)</t>
  </si>
  <si>
    <t>10 point d'energie sipplémentaires (30 au total)</t>
  </si>
  <si>
    <t>Pour chaque attaque réussie, le joueur lance 1D6. Le résultat correspond aux PE que perd l’adversaire et que le personnage récupère. Une cible à 0 PE ou n’en possédant pas ne donne et ne perd rien. Avec ce module, un chevalier ne peut pas aller au-dessus de son maximum de PE. Il peut cependant continuer à drainer les PE de son ennemi, mais ceux-ci sont alors simplement détruits.</t>
  </si>
  <si>
    <r>
      <t>En dépensant quelques PE, lors d’un tour en phase de conflit, le chevalier peut désormais disposer d’une action de combat supplémentaire (et une seule par tour grâce à ce module). Celle-ci est faite à l’</t>
    </r>
    <r>
      <rPr>
        <i/>
        <sz val="10"/>
        <color rgb="FF000000"/>
        <rFont val="Times New Roman"/>
        <charset val="204"/>
      </rPr>
      <t>initiative</t>
    </r>
    <r>
      <rPr>
        <sz val="10"/>
        <color rgb="FF000000"/>
        <rFont val="Times New Roman"/>
        <charset val="204"/>
      </rPr>
      <t xml:space="preserve"> du personnage pour la phase de conflit. Si ce module est utilisé au même tour que l’accélérateur de mouvement, l’action de combat ainsi offerte doit être considérée comme la troisième action de combat.</t>
    </r>
  </si>
  <si>
    <r>
      <t xml:space="preserve">Ce module permet d’effectuer une attaque groupée. À son initiative, le chevalier peut décider d’activer ce module pour une action de combat (il ne peut être utilisé qu’une fois par tour). Juste au moment où le module est activé, le chevalier utilisateur et les autres PJ alliés impliqués dans le combat peuvent décider d’effectuer une action d’attaque au tir ou au contact sur la cible désignée par le chevalier utilisant le module (une seule cible) sans dépenser d’action et en dehors de leur </t>
    </r>
    <r>
      <rPr>
        <i/>
        <sz val="10"/>
        <color rgb="FF000000"/>
        <rFont val="Times New Roman"/>
        <charset val="204"/>
      </rPr>
      <t>initiative</t>
    </r>
    <r>
      <rPr>
        <sz val="10"/>
        <color rgb="FF000000"/>
        <rFont val="Times New Roman"/>
        <charset val="204"/>
      </rPr>
      <t>, à l’</t>
    </r>
    <r>
      <rPr>
        <i/>
        <sz val="10"/>
        <color rgb="FF000000"/>
        <rFont val="Times New Roman"/>
        <charset val="204"/>
      </rPr>
      <t>initiative</t>
    </r>
    <r>
      <rPr>
        <sz val="10"/>
        <color rgb="FF000000"/>
        <rFont val="Times New Roman"/>
        <charset val="204"/>
      </rPr>
      <t xml:space="preserve"> du chevalier qui a activé le module. Les attaques sont donc effectuées sur le moment et un test doit être effectué pour chacune d’elles.</t>
    </r>
  </si>
  <si>
    <t>https://knight-jdr-systeme.fr/static/gm/img/module/30.png</t>
  </si>
  <si>
    <t>Lumière (2). Si l'ennemi à un aspect Chair &lt;9 il subit Choc (1)</t>
  </si>
  <si>
    <t>1 tour / 10 secondes</t>
  </si>
  <si>
    <t>Dégats 3D6 (9) + 6, Violence 1D6 (3) / Anti-anathème / Chargeur (6) / Ténébricide / Lumière (2)</t>
  </si>
  <si>
    <t>Dégats 3D6 (9) + 6, Violence 1 / Anti-anathème / Chargeur (3) / Ténébricide</t>
  </si>
  <si>
    <t>Dégats 4D6 (12) + 6, Violence 1D6 (6) / Anti-anathème / Chargeur (9) / Ténébricide / Lumière (2)</t>
  </si>
  <si>
    <t>Les armes des alliés situés à portée courte reçoivent l’effet anti-Anathème. Pour ceux utilisant des armes de tir, l’effet n’est présent que si le personnage tire sur un ennemi situé à portée courte.</t>
  </si>
  <si>
    <t>https://knight-jdr-systeme.fr/static/gm/img/module/29.png</t>
  </si>
  <si>
    <t>Le porteur de l’armure et tout PJ et PNJ à portée courte reçoivent un bonus de 2 en défense et en réaction et un malus de 3D à l’attaque à distance. Cet effet est annulé par les aspects Bête exceptionnelle, Machine exceptionnelle et Masque exceptionnel et par les systèmes de vue alternative.</t>
  </si>
  <si>
    <t>La méta-armure gagne 10 points d’armure à ajouter à son total de points.</t>
  </si>
  <si>
    <t>https://knight-jdr-systeme.fr/static/gm/img/module/19.png</t>
  </si>
  <si>
    <t>Bonus de une réussie auto en escalade. Ignore les échecs critiques en escalade. Peut rapprocher un ennemi avec Chair &lt;8 d'un rang de porté. Si Chair &gt;13 c'est le Héros qui se rapproche.</t>
  </si>
  <si>
    <t>Permet d'avoir une grenade supplémentaire. Peut être acheté 3 fois.</t>
  </si>
  <si>
    <t>https://knight-jdr-systeme.fr/static/gm/img/module/10.png</t>
  </si>
  <si>
    <t>Désormais, lorsque le PJ effectue un tir avec une arme de tir, il ignore purement et simplement les malus de portée. Il peut ainsi tirer à portée lointaine avec une arme à portée courte. Seul le lance-flammes ne peut bénéficier de cet effet.</t>
  </si>
  <si>
    <r>
      <t xml:space="preserve">En dépensant 6 PE, le personnage peut ajouter sa </t>
    </r>
    <r>
      <rPr>
        <i/>
        <sz val="10"/>
        <color rgb="FF000000"/>
        <rFont val="Times New Roman"/>
        <charset val="204"/>
      </rPr>
      <t>Hargne</t>
    </r>
    <r>
      <rPr>
        <sz val="10"/>
        <color rgb="FF000000"/>
        <rFont val="Times New Roman"/>
        <charset val="204"/>
      </rPr>
      <t xml:space="preserve"> et ses éventuels bonus d’overdrive à tous les combos qu’il effectue lors d’une scène. Il peut donc faire entrer en combo trois caractéristiques. Si la </t>
    </r>
    <r>
      <rPr>
        <i/>
        <sz val="10"/>
        <color rgb="FF000000"/>
        <rFont val="Times New Roman"/>
        <charset val="204"/>
      </rPr>
      <t>Hargne</t>
    </r>
    <r>
      <rPr>
        <sz val="10"/>
        <color rgb="FF000000"/>
        <rFont val="Times New Roman"/>
        <charset val="204"/>
      </rPr>
      <t xml:space="preserve"> est la base d’un test, il peut y ajouter deux autres caractéristiques de son choix en combo. Toutefois toutes les actions doivent être violence, sonors et sales et ne peuvent donner des PH.</t>
    </r>
  </si>
  <si>
    <t>Le personnage choisit deux effets parmi les suivants : choc X , dégâts continus X , perce armure X, peur et une parmis ingore armure, ignore CdF, dran d'énergie. Les effets sélectionnés sont purement et simplement ignorés lorsqu'ils s'appliquent au PJ avec sa métaarmure déployée.</t>
  </si>
  <si>
    <t>https://knight-jdr-systeme.fr/static/gm/img/module/34.png</t>
  </si>
  <si>
    <t>Activer le module d’interception donne désormais une action de combat, et seulement une action de combat. Le coût en PE augmente légèrement pour refléter cela. Le chevalier peut utiliser le niveau 1 ou 2 au choix, mais un seul des niveaux par tour de jeu.</t>
  </si>
  <si>
    <t>Le personnage peut décider n’importe quand dans le tour d’agir à tout moment à l’initiative d’un ennemi de son choix (même le plus rapide) et accomplir une action de déplacement juste avant lui. Seule cette action de déplacement peut être effectuée par le module d’Interception.</t>
  </si>
  <si>
    <t>4 / 8</t>
  </si>
  <si>
    <t>https://knight-jdr-systeme.fr/static/gm/img/module/48.png</t>
  </si>
  <si>
    <t>Le porteur parle et comprends toutes les langues.</t>
  </si>
  <si>
    <t>https://knight-jdr-systeme.fr/static/gm/img/module/49.png</t>
  </si>
  <si>
    <t>Permet de contrôler les drones, véhicules et systèmes sans autre interface que l’esprit du personnage.</t>
  </si>
  <si>
    <t>Dégats 2D6 (6) + Force / Violence 1D6 (3)</t>
  </si>
  <si>
    <t>Dégats 3D6 (9) + Force / Violence 1D6 (3). Ajoute au choix Destructeur ou Orfèvrerie.</t>
  </si>
  <si>
    <t>Dégats 4D6 (12) + Force / Violence 1D6 (3). Destructeur OU Orfèvrerie + Perce armure (40) OU Lumière (4)</t>
  </si>
  <si>
    <t>https://knight-jdr-systeme.fr/static/gm/img/module/13.png</t>
  </si>
  <si>
    <t>La méta-armure gagne 20 points d’énergie à ajouter à son total de PE</t>
  </si>
  <si>
    <t>Toutes les attaques du personnage, avec des armes de tir, de contact ou à mains nues, et peu importe la portée, sont considérées comme possédant l’effet lumière 6 . Attention, si le personnage prête son (ou ses) arme(s) à un allié, celle(s)-ci ne possède(nt) plus l’effet.</t>
  </si>
  <si>
    <t>https://knight-jdr-systeme.fr/static/gm/img/module/51.png</t>
  </si>
  <si>
    <t>Accorde 1 slot supp à toutes les localisations.</t>
  </si>
  <si>
    <t>Accorde 1 slot supp à toutes les localisations (2 au total)</t>
  </si>
  <si>
    <t>Accorde 1 slot supp à toutes les localisations (3 au total)</t>
  </si>
  <si>
    <t>Permet de déployer une meute de drone aant 1 action de déplacement et de combat. Peuvent soit être utilisés comme une bande Déf 2 Réact 2 Init 1 Cohésion 100 Débordement 6 Déplacement 10D6 +4 OD, Vol niv 3 ou comme une entité indépendante avec un shotgun  automatique Chair 8 (Majeur(3)) Bête 8 Machine 12 (Majeur (3))Dame 0 MAsque 8 CdF 10 PS 0 Def 3 Réact 4 PA 70 Init 3 PE 0 Vol 3.</t>
  </si>
  <si>
    <t>https://knight-jdr-systeme.fr/static/gm/img/module/46.png</t>
  </si>
  <si>
    <t>A mettre sur un module. Ce dernier occupe un slot de moins (et un seul), même s'il occupe plusieurs localisation. Peut porter le nombre de solt à 0.</t>
  </si>
  <si>
    <t>https://knight-jdr-systeme.fr/static/gm/img/module/9.png</t>
  </si>
  <si>
    <t>Le porteur peut passer à travers la matière, sauf élément alpha. 50 cm par 5 PE dépensés.$</t>
  </si>
  <si>
    <t>Peut aussi être utilisé pour annuler une attaque.*</t>
  </si>
  <si>
    <t>https://knight-jdr-systeme.fr/static/gm/img/module/2.png</t>
  </si>
  <si>
    <t>Le chevalier possède une moto steed foldée dans son armure.</t>
  </si>
  <si>
    <t>Les ennemis humlains préfèreront attaquer quelqu'un d'autre que le chevalier. S'ils sont obligés de l'attaquer, le chevalier à +3 en Def et Réac. De plus il ne subit que la moitié du débordement des bandes.</t>
  </si>
  <si>
    <t>https://knight-jdr-systeme.fr/static/gm/img/module/17.png</t>
  </si>
  <si>
    <t>Choc (1) automatique pour les ennemis (pas les bandes) avec Chair &lt;10.</t>
  </si>
  <si>
    <t>Choc (1) automatique pour les ennemis (pas les bandes) avec Chair &lt;14.</t>
  </si>
  <si>
    <t>Choc (1) automatique pour les ennemis (y compris les bandes) avec Chair &lt;18.</t>
  </si>
  <si>
    <t>Nova</t>
  </si>
  <si>
    <t>Lorsque le PJ effectue un test pour lutter contre la peur ou le désespoir, il peut toujours effectuer une relance du jet qu’il a effectué et choisir le meilleur des deux jets.</t>
  </si>
  <si>
    <t>Permet d'avoir 3 nods supplémentaires (3 identiques ou 3 différents).</t>
  </si>
  <si>
    <r>
      <t xml:space="preserve">Pour une scène entière ou une phase de conflit entière, la </t>
    </r>
    <r>
      <rPr>
        <i/>
        <sz val="10"/>
        <color rgb="FF000000"/>
        <rFont val="Times New Roman"/>
        <charset val="204"/>
      </rPr>
      <t>réaction</t>
    </r>
    <r>
      <rPr>
        <sz val="10"/>
        <color rgb="FF000000"/>
        <rFont val="Times New Roman"/>
        <charset val="204"/>
      </rPr>
      <t xml:space="preserve"> du personnage est augmentée de 2 points. De plus si le chevalier reste immobile contre une surface de couleur unie, il est parfaitement indétectable par les PNJ n’ayant pas de score en </t>
    </r>
    <r>
      <rPr>
        <i/>
        <sz val="10"/>
        <color rgb="FF000000"/>
        <rFont val="Times New Roman"/>
        <charset val="204"/>
      </rPr>
      <t>Machine</t>
    </r>
    <r>
      <rPr>
        <sz val="10"/>
        <color rgb="FF000000"/>
        <rFont val="Times New Roman"/>
        <charset val="204"/>
      </rPr>
      <t xml:space="preserve"> exceptionnelle.</t>
    </r>
  </si>
  <si>
    <t>https://knight-jdr-systeme.fr/static/gm/img/module/45.png</t>
  </si>
  <si>
    <t>Chargeur (3). Lance une fusée brulant 1D6 tours et produisant Lumière (2) Malus action (1) aux humains sans protection occulaire et malus action (2) aux créatures de l'Anathème.</t>
  </si>
  <si>
    <t>Chargeur (6). Lance une fusée brulant 1D6 tours et produisant Lumière (4) Malus action (1) aux humains sans protection occulaire et malus action (2) aux créatures de l'Anathème.</t>
  </si>
  <si>
    <t>Chargeur (9). Lance une fusée brulant 1D6 tours et produisant Lumière (4) Malus action (1) aux humains sans protection occulaire, malus action (2) aux créatures de l'Anathème et Anti-anathème.</t>
  </si>
  <si>
    <t>1D6 tours</t>
  </si>
  <si>
    <t>Permet de prêter des overdrives à un allié. Les OD doivent être palcés sur des caractéristiques de même type. Le chevalier ne peut plus les utiliser tant qu'ils sont prétés.</t>
  </si>
  <si>
    <t>Niveau 1</t>
  </si>
  <si>
    <t>Niveau 2</t>
  </si>
  <si>
    <t>Niveau 3</t>
  </si>
  <si>
    <t>Bras D</t>
  </si>
  <si>
    <t>Bras G</t>
  </si>
  <si>
    <t>Jambe D</t>
  </si>
  <si>
    <t>Jambe G</t>
  </si>
  <si>
    <t>x</t>
  </si>
  <si>
    <t>Accumulation de force</t>
  </si>
  <si>
    <t>Amplification de frappe (bras gauche)</t>
  </si>
  <si>
    <t>Amplification de frappe (bras droit)</t>
  </si>
  <si>
    <t>Arme de torse</t>
  </si>
  <si>
    <t>Attaque non létale (bras droit)</t>
  </si>
  <si>
    <t>Attaque non létale (bras gauche)</t>
  </si>
  <si>
    <t>Banner (tête)</t>
  </si>
  <si>
    <t>Banner (torse)</t>
  </si>
  <si>
    <t>Billes sonar (bras droit)</t>
  </si>
  <si>
    <t>Billes sonar (bras gauche)</t>
  </si>
  <si>
    <t>Canon Balder (bras droit)</t>
  </si>
  <si>
    <t>Canon Balder (bras gauche)</t>
  </si>
  <si>
    <t>Canon de bras (bras droit)</t>
  </si>
  <si>
    <t>Canon de bras (bras gauche)</t>
  </si>
  <si>
    <t>Canon défensif</t>
  </si>
  <si>
    <t>Canon Sol Invictus (torse)</t>
  </si>
  <si>
    <t>Canon Sol Invictus (torse et bras droit)</t>
  </si>
  <si>
    <t>Canon Sol Invictus (torse et bras gauche)</t>
  </si>
  <si>
    <t>Canon TNL (bras droit)</t>
  </si>
  <si>
    <t>Canon TNL (bras gauche)</t>
  </si>
  <si>
    <t>Champ de force amélioré</t>
  </si>
  <si>
    <t>Champ de force portatif (torse)</t>
  </si>
  <si>
    <t>Champ de force portatif (bras droit)</t>
  </si>
  <si>
    <t>Champ de force portatif (bras gauche)</t>
  </si>
  <si>
    <t>Contre-mesures</t>
  </si>
  <si>
    <t>Course</t>
  </si>
  <si>
    <t>Dard niv. (bras droite)</t>
  </si>
  <si>
    <t>Dard niv. (bras gauche)</t>
  </si>
  <si>
    <t>Découpeur (bras droit)</t>
  </si>
  <si>
    <t>Découpeur (bras gauche)</t>
  </si>
  <si>
    <t>Déplacement silencieux</t>
  </si>
  <si>
    <t>Diffuseur de nanoM</t>
  </si>
  <si>
    <t>Énergie améliorée</t>
  </si>
  <si>
    <t>Fléchettes incandescentes (torse)</t>
  </si>
  <si>
    <t>Fléchettes incandescentes (tête)</t>
  </si>
  <si>
    <t>Fléchettes incandescentes (bras droit)</t>
  </si>
  <si>
    <t>Fléchettes incandescentes (bras gauche)</t>
  </si>
  <si>
    <t>Grappin (bras droit)</t>
  </si>
  <si>
    <t>Grappin(bras gauche)</t>
  </si>
  <si>
    <t>Griffes de combat (bras droit)</t>
  </si>
  <si>
    <t>Griffes de combat (bras gauche)</t>
  </si>
  <si>
    <t>Interception</t>
  </si>
  <si>
    <t>Lame de bras (bras droit)</t>
  </si>
  <si>
    <t>Lame de bras (bras gauche)</t>
  </si>
  <si>
    <t>Masse de contrôle</t>
  </si>
  <si>
    <t>Module de phase</t>
  </si>
  <si>
    <t>Pack de nods supplémentaires (torse)</t>
  </si>
  <si>
    <t>Pack de nods supplémentaires (bras droit)</t>
  </si>
  <si>
    <t>Pack de nods supplémentaires (bras gauche)</t>
  </si>
  <si>
    <t>Pod fusées éclairantes (torse)</t>
  </si>
  <si>
    <t>Pod fusées éclairantes (bras droit)</t>
  </si>
  <si>
    <t>Pod fusées éclairantes (bras gauche)</t>
  </si>
  <si>
    <t>Le maximum de D stockés  passe à 12. Le chevalier ne reste qu'1 tour sans CdF.</t>
  </si>
  <si>
    <t>Dégats 2D6 + Force / Violence 1D6</t>
  </si>
  <si>
    <t>Dégats 3D6 + Force / Violence 1D6. Choc (1) OU Meurtrier</t>
  </si>
  <si>
    <t>Dégats 4D6 + Force / Violence 1D6. Choc (1) OU Meurtrier + Lesté OU Pénétrant (5)</t>
  </si>
  <si>
    <t>https://knight-jdr-systeme.fr/static/gm/img/module/23.png</t>
  </si>
  <si>
    <t>Pod missile (torse)</t>
  </si>
  <si>
    <t>Pod missile (bras droit)</t>
  </si>
  <si>
    <t>Pod missile (bras gauche)</t>
  </si>
  <si>
    <t>Dégats 6D6 (18) +3, Violence 1D6 (3) + 6. Anti-véhicule / Artillerie / Chargeur (3)</t>
  </si>
  <si>
    <t>https://knight-jdr-systeme.fr/static/gm/img/module/25.png</t>
  </si>
  <si>
    <t>Pod roquette (torse)</t>
  </si>
  <si>
    <t>Pod roquette (bras droit)</t>
  </si>
  <si>
    <t>Pod roquette (bras gauche)</t>
  </si>
  <si>
    <t>Dégats1D6 (3) + 6 / Violence 8D6 (24) +12 / Chargeur (3)</t>
  </si>
  <si>
    <t>Dégats1D6 (3) + 6 / Violence 6D6 (24) +12 / Chargeur (3) / Ultraviolence</t>
  </si>
  <si>
    <t>Ajout Démoralisant / Chargeur (6)</t>
  </si>
  <si>
    <t>En dépensant 3 PE, le personnage rend aux PJ et PNJ alliés situés à portée courte 1D6 points de santé.</t>
  </si>
  <si>
    <t>En dépensant 3 PE, lors d’une scène ou d’une phase de conflit, le PJ possède un bonus de 2 points à ajouter à son score de champ de force actuel. Il peut payer un coût supplémentaire en PE pour offrir ce bonus à ses alliés (2PE par allié).</t>
  </si>
  <si>
    <r>
      <t xml:space="preserve">Pour une scène ou une phase de conflit, le personnage peut porter des armes possédant l’effet deux mains comme si elles étaient des armes à une main et donc s’en servir avec les styles </t>
    </r>
    <r>
      <rPr>
        <i/>
        <sz val="10"/>
        <color rgb="FF000000"/>
        <rFont val="Times New Roman"/>
        <charset val="204"/>
      </rPr>
      <t>akimbo</t>
    </r>
    <r>
      <rPr>
        <sz val="10"/>
        <color rgb="FF000000"/>
        <rFont val="Times New Roman"/>
        <charset val="204"/>
      </rPr>
      <t xml:space="preserve"> ou </t>
    </r>
    <r>
      <rPr>
        <i/>
        <sz val="10"/>
        <color rgb="FF000000"/>
        <rFont val="Times New Roman"/>
        <charset val="204"/>
      </rPr>
      <t>ambidextre</t>
    </r>
    <r>
      <rPr>
        <sz val="10"/>
        <color rgb="FF000000"/>
        <rFont val="Times New Roman"/>
        <charset val="204"/>
      </rPr>
      <t xml:space="preserve"> (avec les malus appropriés). En outre, l’effet lourd des armes est ignoré. Enfin, le personnage peut multiplier sa capacité de soulèvement et de port par deux lorsqu’il utilise ce module. Le bonus offert par les OD de Force est aussi multiplié par deux.</t>
    </r>
  </si>
  <si>
    <t>Lorsque le chevalier tombe à 0 PS et subit une blessure grave, il peut continuer à faire agir sa métaarmure du moment qu'elle agit pour le protéger. L'armure ne peut utiliser que des armes et des modules (pas de nods …) et ne peut utiliser les carac sous les aspecrs dame et bête. L'armure doit dépenser 3PE par tour.</t>
  </si>
  <si>
    <r>
      <t xml:space="preserve">Lorsque le personnage détermine son </t>
    </r>
    <r>
      <rPr>
        <i/>
        <sz val="10"/>
        <color rgb="FF000000"/>
        <rFont val="Times New Roman"/>
        <charset val="204"/>
      </rPr>
      <t>initiative</t>
    </r>
    <r>
      <rPr>
        <sz val="10"/>
        <color rgb="FF000000"/>
        <rFont val="Times New Roman"/>
        <charset val="204"/>
      </rPr>
      <t>, il lance 3 dés et ajoute 10 au total en plus de son score d’</t>
    </r>
    <r>
      <rPr>
        <i/>
        <sz val="10"/>
        <color rgb="FF000000"/>
        <rFont val="Times New Roman"/>
        <charset val="204"/>
      </rPr>
      <t>initiative</t>
    </r>
    <r>
      <rPr>
        <sz val="10"/>
        <color rgb="FF000000"/>
        <rFont val="Times New Roman"/>
        <charset val="204"/>
      </rPr>
      <t>. De plus, il possède une deuxième action de déplacement utilisable uniquement pour se déplacer.</t>
    </r>
  </si>
  <si>
    <t>Relais satellite (torse)</t>
  </si>
  <si>
    <t>Relais satellite (tête)</t>
  </si>
  <si>
    <t>Permet d’avoir accès aux satellites du Knight et d’obtenir des relevés topographiques d’un lieu ainsi que des images très récentes (d’une journée à quelques minutes).</t>
  </si>
  <si>
    <t>Permet l’accès aux relevés thermiques et magnétiques du lieu.</t>
  </si>
  <si>
    <t>Les relevés sont en haute définition et permettent de repérer les troupes ennemies avec précision.</t>
  </si>
  <si>
    <t>https://knight-jdr-systeme.fr/static/gm/img/module/36.png</t>
  </si>
  <si>
    <t>https://knight-jdr-systeme.fr/static/gm/img/module/38.png</t>
  </si>
  <si>
    <t>Relais TacCom (tête)</t>
  </si>
  <si>
    <t>Relais TacCom (torse)</t>
  </si>
  <si>
    <t>Permet d’avoir un lien constant avec Camelot, même en cas de couverture nulle ou parasitée, même dans l’Anathème. En outre, le relais ne peut être piraté.</t>
  </si>
  <si>
    <t>Lorsque le personnage subit des dégâts, peu importe la source et une fois le score de CdF retranché des dégâts, il peut toujours décider que la moitié des dégâts reçus ou moins est redirigée vers sa réserve de PE. Ainsi, s’il subit par exemple 20 points de dégâts directement sur ses PA, il peut décider de perdre 10 PA et 10 PE. Attention, lorsque la réserve de PE est épuisée, le chevalier subit normalement les dégâts reçus et ne peut plus utiliser ce module tant que ses PE ne sont pas revenus à un niveau suffisant.</t>
  </si>
  <si>
    <t>https://knight-jdr-systeme.fr/static/gm/img/module/1.png</t>
  </si>
  <si>
    <t>Saut</t>
  </si>
  <si>
    <t>Saut en hauteur : portée courte. Saut en longueur : portée moyenne. Si saut sur un ennemi : +6 dégats.</t>
  </si>
  <si>
    <t>Saut en hauteur : portée moyenne. Saut en longueur : portée longue. Un tour pour atteindre sa cible. Tir durant le saut possible (-2D). Bonus réaction durant le saut (+2). Si saut sur un ennemi : +9 dégats.</t>
  </si>
  <si>
    <t>Saut en hauteur : portée longue. Saut en longueur : portée lointaine (max 1 km). Deux tour pour atteindre sa cible. Tir durant le saut possible (-2D). Bonus réaction durant le saut (+2). Si saut sur un ennemi : +12 dégats. Peux changer de direction durant le saut (test déplacement difficulté gérée par le MJ).</t>
  </si>
  <si>
    <r>
      <t xml:space="preserve">En activant le sonar, le personnage peut détecter la présence des ennemis jusqu’à une portée moyenne. Seuls les PNJ ayant un aspect </t>
    </r>
    <r>
      <rPr>
        <i/>
        <sz val="10"/>
        <color rgb="FF000000"/>
        <rFont val="Times New Roman"/>
        <charset val="204"/>
      </rPr>
      <t>Machine</t>
    </r>
    <r>
      <rPr>
        <sz val="10"/>
        <color rgb="FF000000"/>
        <rFont val="Times New Roman"/>
        <charset val="204"/>
      </rPr>
      <t xml:space="preserve"> exceptionnelle ou </t>
    </r>
    <r>
      <rPr>
        <i/>
        <sz val="10"/>
        <color rgb="FF000000"/>
        <rFont val="Times New Roman"/>
        <charset val="204"/>
      </rPr>
      <t>Masque</t>
    </r>
    <r>
      <rPr>
        <sz val="10"/>
        <color rgb="FF000000"/>
        <rFont val="Times New Roman"/>
        <charset val="204"/>
      </rPr>
      <t xml:space="preserve"> exceptionnel sont immunisés à cet effet. Pour détecter un ennemi, le personnage doit se concentrer sur le sonar et poser la question au MJ.</t>
    </r>
  </si>
  <si>
    <t>Attaque bonus avec les serres (par tour), base combat ou tir. Dégats 3D6 (9) / Violence 3D6 (9). Ignore armure / Rapprochement (Chair ≤ 8 = ennemi approché, Chair &gt; 13 = source rapproché) / Réussite automatique (1, escalade uniquement) / Sureté (escalade uniquement)</t>
  </si>
  <si>
    <t>Dégats 2D6 (6) / Violence 2D6 (6) / Anti-véhicule / Destructeur / Fureur / Ignore CdF / Boost (8)</t>
  </si>
  <si>
    <t>Défence (3)</t>
  </si>
  <si>
    <t>https://knight-jdr-systeme.fr/static/gm/img/module/7.png</t>
  </si>
  <si>
    <t>Le personnage peut se déplacer instantanément à portée lointaine, sans parcourir la distance entre les deux points. Au départ de son déplacement et à son arrivée, un flash bleuté assourdissant résonne fortement (pas de Discrétion donc). Le personnage doit voir la zone où il veut se téléporter, peu importe les moyens de vision.</t>
  </si>
  <si>
    <t>https://knight-jdr-systeme.fr/static/gm/img/module/47.png</t>
  </si>
  <si>
    <t>Ignore les capacités drain d’énergie, l’effet parasitage X et les IEM.</t>
  </si>
  <si>
    <r>
      <t xml:space="preserve">Toutes les attaques de corps à corps du personnage sont considérées comme ayant les effets meurtrier et dégâts continus 6. Si les armes utilisées possèdent déjà un ou plusieurs de ces effets, ils sont doublés, 4D6 au lieu de 2D6 pour </t>
    </r>
    <r>
      <rPr>
        <i/>
        <sz val="10"/>
        <color rgb="FF000000"/>
        <rFont val="Times New Roman"/>
        <charset val="204"/>
      </rPr>
      <t>meurtrier</t>
    </r>
    <r>
      <rPr>
        <sz val="10"/>
        <color rgb="FF000000"/>
        <rFont val="Times New Roman"/>
        <charset val="204"/>
      </rPr>
      <t xml:space="preserve"> et 2D6 tours d’action pour les </t>
    </r>
    <r>
      <rPr>
        <i/>
        <sz val="10"/>
        <color rgb="FF000000"/>
        <rFont val="Times New Roman"/>
        <charset val="204"/>
      </rPr>
      <t>dégâts continus</t>
    </r>
    <r>
      <rPr>
        <sz val="10"/>
        <color rgb="FF000000"/>
        <rFont val="Times New Roman"/>
        <charset val="204"/>
      </rPr>
      <t xml:space="preserve"> au lieu d‘1D6.</t>
    </r>
  </si>
  <si>
    <t>Le chevalier peut déployer une  tourelle possédant une arme de tir au choix (coût à payer en plus). La tourelle est équipée d’un sonar et tire sur les ennemis que le chevalier désigne. Elle peut être activée en mode sécurité pour tirer sur toute autre personne que des chevaliers. Elle a une action de combat à chaque tour. La tourelle n’occupe plus de slot une fois déployée. Défense 0 / Réaction 0 / PA 50 / Tir 8D6 (24) +2OD</t>
  </si>
  <si>
    <t>https://knight-jdr-systeme.fr/static/gm/img/module/56.png</t>
  </si>
  <si>
    <t>https://knight-jdr-systeme.fr/static/gm/img/module/57.png</t>
  </si>
  <si>
    <t>Tourelle d'épaule (torse et bras droit)</t>
  </si>
  <si>
    <t>Tourelle d'épaule (torse et bras gauche)</t>
  </si>
  <si>
    <t>Le chevalier possède sur son épaule une arme de tir de l’arsenal. À l’achat de ce module, le chevalier doit payer le coût de l’arme. Seules les armes de tir ne possédant pas l’effet lourd peuvent être ainsi sélectionnées. L’arme peut tirer grâce à une action de déplacement du chevalier plutôt qu’une action de combat.</t>
  </si>
  <si>
    <t>Lorsqu’il a avec lui sa méta-armure, foldée ou non, le personnage gagne un bonus à son total de points de santé égal à la moitié de ce total (arrondie à l’entier inférieur). Ainsi, si un personnage a 20 PS, il ajoute 10 PS à ce total (la moitié de son total actuel). Ce total reste tant que personnage garde la méta-armure sur lui.</t>
  </si>
  <si>
    <r>
      <t xml:space="preserve">La méta-armure ajoute 4 points au score de </t>
    </r>
    <r>
      <rPr>
        <i/>
        <sz val="10"/>
        <color rgb="FF000000"/>
        <rFont val="Times New Roman"/>
        <charset val="204"/>
      </rPr>
      <t>réaction</t>
    </r>
    <r>
      <rPr>
        <sz val="10"/>
        <color rgb="FF000000"/>
        <rFont val="Times New Roman"/>
        <charset val="204"/>
      </rPr>
      <t xml:space="preserve"> du personnage.</t>
    </r>
  </si>
  <si>
    <t>https://knight-jdr-systeme.fr/static/gm/img/module/8.png</t>
  </si>
  <si>
    <t>Le personnage peut parcourir une distance équivalente à portée courte par tour (une vitesse égale à 1 si on la compare à celle des véhicules). Il peut ralentir ou rester en vol stationnaire. Pour prolonger la durée de vol (sans interruption), le personnage doit à nouveau dépenser l’énergie nécessaire.</t>
  </si>
  <si>
    <t>Le personnage peut parcourir une distance équivalente à portée moyenne par tour (une vitesse égale à 2 si on la compare à celle des véhicules). La durée de vol passe à 5 tours / 50 secondes. Pour prolonger la durée de vol, le personnage doit à nouveau dépenser l’énergie nécessaire.</t>
  </si>
  <si>
    <t>Le personnage peut parcourir une distance équivalente à portée longue par tour (une vitesse égale à 3 si on la compare à celle des véhicules). La durée de vol passe à 10 tours / 100 secondes. Pour prolonger la durée de vol, le personnage doit à nouveau dépenser l’énergie nécessaire.</t>
  </si>
  <si>
    <t>Vol</t>
  </si>
  <si>
    <t>Le porteur n'a plus besoin de se nourrir.</t>
  </si>
  <si>
    <t>https://knight-jdr-systeme.fr/static/gm/img/module/50.png</t>
  </si>
  <si>
    <t>https://knight-jdr-systeme.fr/static/gm/img/module/27.png</t>
  </si>
  <si>
    <t>1 vision au choix parmit Prédatrice / Magnétique / Cœur battant / Thermique</t>
  </si>
  <si>
    <t>Ajoute un deuxième type de vue.</t>
  </si>
  <si>
    <t>Ajoute un troisième type de vue</t>
  </si>
  <si>
    <t>https://knight-jdr-systeme.fr/static/gm/img/module/4.png</t>
  </si>
  <si>
    <t>Le personnage ne subit plus les dégâts de chute lorsqu’il dépense l’énergie nécessaire à l’activation du module. Lorsque le wingsuit est déployé et que le personnage est en chute, il peut effectuer une action de combat à distance par tour en l’air, en subissant un malus de 2 réussites. De plus, il gagne 2 à son score de réaction tant qu’il est en chute.</t>
  </si>
  <si>
    <t>https://knight-jdr-systeme.fr/static/gm/img/module/44.png</t>
  </si>
  <si>
    <t>Wolfpack (tête)</t>
  </si>
  <si>
    <t>Wolfpack (torse)</t>
  </si>
  <si>
    <t>Quoi qu’il arrive, le PJ sait toujours où se trouvent les autres membres de son équipe de chevaliers, et ce, dans un rayon de 80 kilomètres.</t>
  </si>
  <si>
    <t>Chaîne-Epée Wyverne</t>
  </si>
  <si>
    <t>9D6 (27) + Force + Dextérité</t>
  </si>
  <si>
    <t>9D6 (27) + Dextérité</t>
  </si>
  <si>
    <t>Artillerie / Défense (2) / Dispertion (3) / Fureur / Ignore Armure / Orfèvrerie / Anti-émeute</t>
  </si>
  <si>
    <t>https://i.pinimg.com/1200x/79/08/62/790862160e12ec274525448c625fc8f8.jpg</t>
  </si>
  <si>
    <t>Gantelet chimère</t>
  </si>
  <si>
    <t>Crée : masse magn. / épée soniq. / épée lum. / targe amo + épée cinét / 2 épées cinét / 2 cestes de fract / shotgun lourd</t>
  </si>
  <si>
    <t>Griffes de Fenrir</t>
  </si>
  <si>
    <t>8D6 (24) + Perception</t>
  </si>
  <si>
    <t>8D6 (24) + 6</t>
  </si>
  <si>
    <t>Défense (4) / Deux Mains / Dispersion (6) / Igniore CdF / Réaction (4) / Sensitive</t>
  </si>
  <si>
    <t>Marteau cinétique Typhon</t>
  </si>
  <si>
    <t>12D6 (36) + Force + Force</t>
  </si>
  <si>
    <t>6D6 (18) + 6</t>
  </si>
  <si>
    <t>5 pour dispersion</t>
  </si>
  <si>
    <t>Anti-véhicule / Deux Mains / Ignore CdF / Lesté / Lourd / Dispecrsion (6 coute 5 PE)</t>
  </si>
  <si>
    <t>Canon Nova</t>
  </si>
  <si>
    <t>Anti-anathème / Barrage (4) / Deux Mains / Lumière (6) / Ténébricide / Dés à répartir (voir supp 2038)</t>
  </si>
  <si>
    <t>10D6 (30) + 6 + X</t>
  </si>
  <si>
    <t>Pulseur Alpha</t>
  </si>
  <si>
    <t>4D6 (12) +10</t>
  </si>
  <si>
    <t>12D6 (36) +10</t>
  </si>
  <si>
    <t>Assistance à l'attaque / Démoralisant / Deux Mains / Dispertion (6) / Fureur / Ignore Armure / Meurtrier / Oblitération</t>
  </si>
  <si>
    <t>Seth, canon intelligent à munition drones</t>
  </si>
  <si>
    <t>12D6 (36) + Précision</t>
  </si>
  <si>
    <t>Anti-véhicule / Artillerie / Assistance à l'attaque / Désignation / Deux Mains / Dispersion (3) / Lourd / Précision / Ultraviolence</t>
  </si>
  <si>
    <t>Spécial</t>
  </si>
  <si>
    <t>Donne l'effet Espérance à toutes les armes du chevalier et ses alliés / Lumière (6) contre créature de l'anathème</t>
  </si>
  <si>
    <t>Epée du sacre de Charlemagne</t>
  </si>
  <si>
    <t>Première grande lance du Japon</t>
  </si>
  <si>
    <t>8D6 (24) + Force</t>
  </si>
  <si>
    <t>Anti-anathème / Espérance / Lumière (4) / Ténébricide</t>
  </si>
  <si>
    <t>Anti-anathème / Espérance / Ignore armure / Lumière (2) / Ténébricide</t>
  </si>
  <si>
    <t>Bannière de lumière</t>
  </si>
  <si>
    <t>Sensible à l'anathème</t>
  </si>
  <si>
    <t>Humaniste</t>
  </si>
  <si>
    <t>Surprotecteur</t>
  </si>
  <si>
    <t>Rat d'atelier</t>
  </si>
  <si>
    <t>Jouteur</t>
  </si>
  <si>
    <t>Toujours un doute</t>
  </si>
  <si>
    <t>Marqué par les ténèbres</t>
  </si>
  <si>
    <t>Fou dangereux</t>
  </si>
  <si>
    <t>Agressive</t>
  </si>
  <si>
    <t>Arme de contact</t>
  </si>
  <si>
    <t>Structurelle</t>
  </si>
  <si>
    <t>Dégâts +1D6</t>
  </si>
  <si>
    <t>5 PG</t>
  </si>
  <si>
    <t>Allégée</t>
  </si>
  <si>
    <t>[Allègement] Dégâts -1D6</t>
  </si>
  <si>
    <t>10 PG</t>
  </si>
  <si>
    <t>Arabesques iridescentes</t>
  </si>
  <si>
    <t>Ornementale</t>
  </si>
  <si>
    <t xml:space="preserve">Lumière (1) </t>
  </si>
  <si>
    <t>Arme azurine</t>
  </si>
  <si>
    <t>Dégâts +1D6, Violence +1D6</t>
  </si>
  <si>
    <t>Arme rouge sang</t>
  </si>
  <si>
    <t>Armure gravée</t>
  </si>
  <si>
    <t xml:space="preserve">[Champ de Force] (2) </t>
  </si>
  <si>
    <t>20 PG</t>
  </si>
  <si>
    <t>Assassine</t>
  </si>
  <si>
    <t xml:space="preserve">Silencieux </t>
  </si>
  <si>
    <t>Barbelée</t>
  </si>
  <si>
    <t xml:space="preserve">Meurtrier </t>
  </si>
  <si>
    <t>Blason du chevalier</t>
  </si>
  <si>
    <t>15 PG</t>
  </si>
  <si>
    <t>Bouclier gravé</t>
  </si>
  <si>
    <t xml:space="preserve">Défense (1) </t>
  </si>
  <si>
    <t>Arme à distance</t>
  </si>
  <si>
    <t xml:space="preserve">[Réussite automatique] (1) [Adversité] (3) </t>
  </si>
  <si>
    <t xml:space="preserve">Dispersion (3) [Adversité] (3) </t>
  </si>
  <si>
    <t xml:space="preserve">Cadence (2) </t>
  </si>
  <si>
    <t>30 PG</t>
  </si>
  <si>
    <t>Chêne sculpté</t>
  </si>
  <si>
    <t>Dégâts +2D6</t>
  </si>
  <si>
    <t>Chromée avec lignes lumineuses et colorées</t>
  </si>
  <si>
    <t>Code du Knight gravé</t>
  </si>
  <si>
    <t>Connectée</t>
  </si>
  <si>
    <t xml:space="preserve">Assistance à l'attaque </t>
  </si>
  <si>
    <t>Crâne rieur gravé</t>
  </si>
  <si>
    <t xml:space="preserve">Oblitération </t>
  </si>
  <si>
    <t>Électrifiée</t>
  </si>
  <si>
    <t xml:space="preserve">Choc (1) </t>
  </si>
  <si>
    <t>Faucheuse gravée</t>
  </si>
  <si>
    <t>Faucon et plumes luminescentes</t>
  </si>
  <si>
    <t xml:space="preserve">Anti-anathème </t>
  </si>
  <si>
    <t>Flammes stylisées</t>
  </si>
  <si>
    <t>Violence +1D6</t>
  </si>
  <si>
    <t>Griffures gravées</t>
  </si>
  <si>
    <t>Indestructible</t>
  </si>
  <si>
    <t xml:space="preserve">Tir en sécurité </t>
  </si>
  <si>
    <t xml:space="preserve">Jumelé (akimbo) Jumelé (ambidextrie) </t>
  </si>
  <si>
    <t>Jumelle</t>
  </si>
  <si>
    <t xml:space="preserve">Jumelé (akimbo) </t>
  </si>
  <si>
    <t>Lumineuse</t>
  </si>
  <si>
    <t xml:space="preserve">Lumière (2) </t>
  </si>
  <si>
    <t xml:space="preserve">[Portée améliorée] (1) </t>
  </si>
  <si>
    <t>Masque brisé sculpté</t>
  </si>
  <si>
    <t>Massive</t>
  </si>
  <si>
    <t xml:space="preserve">Lesté Défense (-1) </t>
  </si>
  <si>
    <t>Munitions drones</t>
  </si>
  <si>
    <t>Munitions hyper vélocité</t>
  </si>
  <si>
    <t>Munitions subsoniques</t>
  </si>
  <si>
    <t>Option grenades intelligentes avancées</t>
  </si>
  <si>
    <t>Dégâts +2D6, Violence +2D6</t>
  </si>
  <si>
    <t>25 PG</t>
  </si>
  <si>
    <t>Pointeur laser</t>
  </si>
  <si>
    <t xml:space="preserve">[Bonus au tir] (3) </t>
  </si>
  <si>
    <t xml:space="preserve">Réaction (2) </t>
  </si>
  <si>
    <t>Protectrice</t>
  </si>
  <si>
    <t xml:space="preserve">[Tank] </t>
  </si>
  <si>
    <t>Revêtement Omega</t>
  </si>
  <si>
    <t xml:space="preserve">Assassin (2) </t>
  </si>
  <si>
    <t>Rouages cassés gravés</t>
  </si>
  <si>
    <t>Sillons formant des lignes et des flèches</t>
  </si>
  <si>
    <t>Sournoise</t>
  </si>
  <si>
    <t xml:space="preserve">Orfèvrerie </t>
  </si>
  <si>
    <t>Structure alpha</t>
  </si>
  <si>
    <t>Sœur</t>
  </si>
  <si>
    <t xml:space="preserve">Jumelé (ambidextrie) </t>
  </si>
  <si>
    <t>Sur mesure</t>
  </si>
  <si>
    <t xml:space="preserve">Fierté (1) </t>
  </si>
  <si>
    <t>Dégâts -1D6 / Violence +1D6</t>
  </si>
  <si>
    <t>Dégâts +1D6 / Violence -1D6</t>
  </si>
  <si>
    <t xml:space="preserve">Endurci (1) </t>
  </si>
  <si>
    <t>Arme indestructible</t>
  </si>
  <si>
    <t xml:space="preserve">Réussite automatique (3) </t>
  </si>
  <si>
    <t>Assistance à l'attaque / Alourdissement</t>
  </si>
  <si>
    <t xml:space="preserve">Dégâts -1D6 / Violence -1D6 / Parasitage (2) </t>
  </si>
  <si>
    <t>Non létal</t>
  </si>
  <si>
    <t xml:space="preserve">Bonus dégâts (3) </t>
  </si>
  <si>
    <t>Arme indestructible]</t>
  </si>
  <si>
    <t xml:space="preserve">Sur mesure </t>
  </si>
  <si>
    <t>Tir en rafale / Barrage (1) / Alourdissement</t>
  </si>
  <si>
    <t>A permis d'accomplir une motiv mineur 5x</t>
  </si>
  <si>
    <t>A permis de protéger un allié ou un innocent d'une attaque</t>
  </si>
  <si>
    <t>Interdit sur lance-flammes, laser, arbalète ou lance-grenade.</t>
  </si>
  <si>
    <t>L'arme à tué ou mis HS 6 hostiles ou salopard en 1 combat et n'a pas Dispertion</t>
  </si>
  <si>
    <t>A permis d'accomplir une motic Maj ou celle d'un allié</t>
  </si>
  <si>
    <t>Arme ne possédant pas l'effet assistance à l'attaque</t>
  </si>
  <si>
    <t>L'arme a porté le coup fatal ou mis HS 20+ hostiles et n'a pas Oblitération.</t>
  </si>
  <si>
    <t>Arme ne possédant pas les choc X, ignore armure ou meurtrier</t>
  </si>
  <si>
    <t>L'arme a porté le coup fatal ou mis hors combat un salopard.</t>
  </si>
  <si>
    <t>L'arme a porté le coup fatal à une incarnation d'1 Seigneurs et n'a pas anti-Anathème</t>
  </si>
  <si>
    <t>L'arme a porté le coup fatal ou mis hors combat une bande.</t>
  </si>
  <si>
    <t>Nécessite des munitions de type balles, grenades, missiles ou roquettes.</t>
  </si>
  <si>
    <t>Arme ne possédant pas l'effet lumière X ou silencieux</t>
  </si>
  <si>
    <t>Arme à deux mains ne possédant pas l'effet lesté, silencieux ou orfèvrerie</t>
  </si>
  <si>
    <t>Interdit sur lance-flammes ou laser.</t>
  </si>
  <si>
    <t>Arme possédant l'effet deux mains mais ne possédant pas l'effet lourd , ni lesté</t>
  </si>
  <si>
    <t>Arme n'ayant pas Silencieux / Lourd / Lesté / Choc / Anti-anathème / Lumière</t>
  </si>
  <si>
    <t xml:space="preserve">Obligat° 2 mains ou lourde, &amp; munit° balles / flèches.  2 slots d'amélioration </t>
  </si>
  <si>
    <t>Interdit sur lourd ou laser</t>
  </si>
  <si>
    <t>Interdit sur lance-flammes, laser ou lance-grenade.</t>
  </si>
  <si>
    <t>Nécessite deux mains ou lourde.</t>
  </si>
  <si>
    <t>Nécessite silencieux</t>
  </si>
  <si>
    <t>L'arme a porté le coup fatal ou a mis HS un patron (hors patron de l'Anathème).</t>
  </si>
  <si>
    <t>Arme ne possédant pas l'effet orfèvrerie ou lesté</t>
  </si>
  <si>
    <t>Interdit sur lourd. Obligat° laser, armes soniques ou des munit° type balles ou fléches</t>
  </si>
  <si>
    <t>Arme n'ayant pas Meurtrier / Destructeur</t>
  </si>
  <si>
    <t>Capacité</t>
  </si>
  <si>
    <t>Mode Goliath</t>
  </si>
  <si>
    <t>Mode Changeling</t>
  </si>
  <si>
    <t>Mode Illumination / Mode Rage</t>
  </si>
  <si>
    <t>Mode Companion</t>
  </si>
  <si>
    <t>Mode Céa / Mode Zen</t>
  </si>
  <si>
    <t>Armure Sarcophage / Plus fort que la chair / Il n'y a plus d'espoir</t>
  </si>
  <si>
    <t>Champ de force Shrine / Mode Watchtower</t>
  </si>
  <si>
    <t>Mode nanoC / Mode Mechanic</t>
  </si>
  <si>
    <t>Mode Pupet Master / Mode Discord / Mode Windtalker</t>
  </si>
  <si>
    <t>Vision / Fusil de précision polymorphe polycalibre Longbow</t>
  </si>
  <si>
    <t>Mode Gosth</t>
  </si>
  <si>
    <t>Mode Totem / Mode Ascension / Imprégnation</t>
  </si>
  <si>
    <t>Mode Morph</t>
  </si>
  <si>
    <t>Mode  Forward / Mode Record / Mode Rewind / Contreccoups</t>
  </si>
  <si>
    <t>Mode Warlord / Mode Falcon</t>
  </si>
  <si>
    <t>Mode Borealis / Mode Oriflamme</t>
  </si>
  <si>
    <t>Capacité metaarmure :</t>
  </si>
  <si>
    <t>A la suite des armes, les améliorations sont disponibles de la même manière.</t>
  </si>
  <si>
    <t>Le nombre de module est limité à 9 pour des raisons pratiques. Si votre personnage en possède plus, vous devrez cependant tenir les compte à part.</t>
  </si>
  <si>
    <t>https://knight-jdr-systeme.fr/static/gm/img/module/28.png</t>
  </si>
  <si>
    <t>Le porteur de l’armure attire sur lui les ennemis avec un aspect Machine inférieur à 8 dans un rayon égal à portée longue. Les ennemis attirés n’attaquent et ne se dirigent que vers lui.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</si>
</sst>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6" x14ac:knownFonts="1">
    <font>
      <sz val="10"/>
      <color rgb="FF000000"/>
      <name val="Times New Roman"/>
      <charset val="204"/>
    </font>
    <font>
      <sz val="10"/>
      <color rgb="FF000000"/>
      <name val="Times New Roman"/>
      <family val="1"/>
    </font>
    <font>
      <sz val="10"/>
      <color rgb="FF000000"/>
      <name val="Times New Roman"/>
      <family val="1"/>
    </font>
    <font>
      <sz val="10"/>
      <color rgb="FF000000"/>
      <name val="STHupo"/>
      <charset val="134"/>
    </font>
    <font>
      <sz val="22"/>
      <color rgb="FF000000"/>
      <name val="STHupo"/>
      <charset val="134"/>
    </font>
    <font>
      <sz val="20"/>
      <color rgb="FF000000"/>
      <name val="STHupo"/>
      <charset val="134"/>
    </font>
    <font>
      <sz val="16"/>
      <color rgb="FF000000"/>
      <name val="Source Sans Pro Black"/>
      <family val="2"/>
    </font>
    <font>
      <sz val="14"/>
      <color rgb="FF000000"/>
      <name val="Verdana Pro Black"/>
      <family val="2"/>
    </font>
    <font>
      <b/>
      <sz val="11"/>
      <color rgb="FF000000"/>
      <name val="Verdana Pro Black"/>
      <family val="2"/>
    </font>
    <font>
      <i/>
      <sz val="10"/>
      <color rgb="FF000000"/>
      <name val="Times New Roman"/>
      <family val="1"/>
    </font>
    <font>
      <sz val="9"/>
      <color indexed="81"/>
      <name val="Tahoma"/>
      <family val="2"/>
    </font>
    <font>
      <b/>
      <sz val="9"/>
      <color indexed="81"/>
      <name val="Tahoma"/>
      <family val="2"/>
    </font>
    <font>
      <sz val="8"/>
      <name val="Times New Roman"/>
      <family val="1"/>
    </font>
    <font>
      <b/>
      <sz val="10"/>
      <color rgb="FF000000"/>
      <name val="Times New Roman"/>
      <family val="1"/>
    </font>
    <font>
      <sz val="10"/>
      <color rgb="FF000000"/>
      <name val="Times New Roman"/>
      <family val="1"/>
      <charset val="204"/>
    </font>
    <font>
      <b/>
      <u/>
      <sz val="10"/>
      <color rgb="FF000000"/>
      <name val="Times New Roman"/>
      <family val="1"/>
    </font>
    <font>
      <b/>
      <u/>
      <sz val="18"/>
      <color rgb="FF000000"/>
      <name val="Times New Roman"/>
      <family val="1"/>
    </font>
    <font>
      <sz val="10"/>
      <color theme="0"/>
      <name val="Times New Roman"/>
      <family val="1"/>
    </font>
    <font>
      <sz val="8"/>
      <color theme="5" tint="0.59999389629810485"/>
      <name val="Times New Roman"/>
      <family val="1"/>
    </font>
    <font>
      <sz val="10"/>
      <color theme="7" tint="0.59999389629810485"/>
      <name val="Times New Roman"/>
      <family val="1"/>
    </font>
    <font>
      <sz val="10"/>
      <color theme="8" tint="0.79998168889431442"/>
      <name val="Times New Roman"/>
      <family val="1"/>
    </font>
    <font>
      <sz val="10"/>
      <color theme="4" tint="0.59999389629810485"/>
      <name val="Times New Roman"/>
      <family val="1"/>
    </font>
    <font>
      <sz val="10"/>
      <color rgb="FFFFC000"/>
      <name val="Times New Roman"/>
      <family val="1"/>
    </font>
    <font>
      <i/>
      <sz val="8"/>
      <color rgb="FF000000"/>
      <name val="Times New Roman"/>
      <family val="1"/>
    </font>
    <font>
      <b/>
      <sz val="11"/>
      <color rgb="FF00B050"/>
      <name val="Times New Roman"/>
      <family val="1"/>
    </font>
    <font>
      <sz val="11"/>
      <color rgb="FF000000"/>
      <name val="Verdana Pro Black"/>
      <family val="2"/>
    </font>
    <font>
      <sz val="11"/>
      <color rgb="FF000000"/>
      <name val="Verdana Pro"/>
      <family val="2"/>
    </font>
    <font>
      <b/>
      <sz val="11"/>
      <color rgb="FF000000"/>
      <name val="Verdana Pro"/>
      <family val="2"/>
    </font>
    <font>
      <i/>
      <sz val="10"/>
      <color rgb="FF000000"/>
      <name val="Times New Roman"/>
      <charset val="204"/>
    </font>
    <font>
      <b/>
      <sz val="10"/>
      <color rgb="FF000000"/>
      <name val="Verdana Pro Black"/>
      <family val="2"/>
    </font>
    <font>
      <sz val="10"/>
      <color rgb="FF000000"/>
      <name val="Verdana Pro Black"/>
      <family val="2"/>
    </font>
    <font>
      <sz val="10"/>
      <color rgb="FF000000"/>
      <name val="Verdana Pro"/>
      <family val="2"/>
    </font>
    <font>
      <sz val="9"/>
      <color rgb="FF000000"/>
      <name val="Verdana Pro Black"/>
      <family val="2"/>
    </font>
    <font>
      <sz val="16"/>
      <name val="Source Sans Pro"/>
      <family val="2"/>
    </font>
    <font>
      <sz val="8"/>
      <color rgb="FF000000"/>
      <name val="Verdana Pro"/>
      <family val="2"/>
    </font>
    <font>
      <u/>
      <sz val="10"/>
      <color theme="10"/>
      <name val="Times New Roman"/>
      <charset val="204"/>
    </font>
  </fonts>
  <fills count="22">
    <fill>
      <patternFill patternType="none"/>
    </fill>
    <fill>
      <patternFill patternType="gray125"/>
    </fill>
    <fill>
      <patternFill patternType="solid">
        <fgColor theme="5" tint="0.59999389629810485"/>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theme="5" tint="0.39997558519241921"/>
        <bgColor indexed="64"/>
      </patternFill>
    </fill>
    <fill>
      <patternFill patternType="solid">
        <fgColor rgb="FFFFC000"/>
        <bgColor indexed="64"/>
      </patternFill>
    </fill>
    <fill>
      <patternFill patternType="solid">
        <fgColor rgb="FF0070C0"/>
        <bgColor indexed="64"/>
      </patternFill>
    </fill>
    <fill>
      <patternFill patternType="solid">
        <fgColor theme="4" tint="0.79998168889431442"/>
        <bgColor indexed="64"/>
      </patternFill>
    </fill>
    <fill>
      <patternFill patternType="solid">
        <fgColor rgb="FF7030A0"/>
        <bgColor indexed="64"/>
      </patternFill>
    </fill>
    <fill>
      <patternFill patternType="solid">
        <fgColor theme="7" tint="0.39997558519241921"/>
        <bgColor indexed="64"/>
      </patternFill>
    </fill>
    <fill>
      <patternFill patternType="solid">
        <fgColor theme="9"/>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0"/>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tint="-4.9989318521683403E-2"/>
        <bgColor indexed="64"/>
      </patternFill>
    </fill>
  </fills>
  <borders count="56">
    <border>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bottom/>
      <diagonal/>
    </border>
    <border>
      <left style="thin">
        <color auto="1"/>
      </left>
      <right/>
      <top/>
      <bottom/>
      <diagonal/>
    </border>
    <border>
      <left/>
      <right/>
      <top style="medium">
        <color indexed="64"/>
      </top>
      <bottom/>
      <diagonal/>
    </border>
    <border>
      <left/>
      <right/>
      <top/>
      <bottom style="medium">
        <color indexed="64"/>
      </bottom>
      <diagonal/>
    </border>
    <border>
      <left/>
      <right style="thin">
        <color auto="1"/>
      </right>
      <top/>
      <bottom style="medium">
        <color indexed="64"/>
      </bottom>
      <diagonal/>
    </border>
    <border>
      <left style="thin">
        <color auto="1"/>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bottom/>
      <diagonal/>
    </border>
    <border>
      <left/>
      <right style="thin">
        <color indexed="64"/>
      </right>
      <top style="medium">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auto="1"/>
      </left>
      <right/>
      <top style="medium">
        <color indexed="64"/>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s>
  <cellStyleXfs count="3">
    <xf numFmtId="0" fontId="0" fillId="0" borderId="0"/>
    <xf numFmtId="9" fontId="2" fillId="0" borderId="0" applyFont="0" applyFill="0" applyBorder="0" applyAlignment="0" applyProtection="0"/>
    <xf numFmtId="0" fontId="35" fillId="0" borderId="0" applyNumberFormat="0" applyFill="0" applyBorder="0" applyAlignment="0" applyProtection="0"/>
  </cellStyleXfs>
  <cellXfs count="373">
    <xf numFmtId="0" fontId="0" fillId="0" borderId="0" xfId="0" applyAlignment="1">
      <alignment horizontal="left" vertical="top"/>
    </xf>
    <xf numFmtId="0" fontId="0" fillId="0" borderId="0" xfId="0" applyAlignment="1">
      <alignment horizontal="center" vertical="top"/>
    </xf>
    <xf numFmtId="0" fontId="0" fillId="0" borderId="0" xfId="0" applyAlignment="1">
      <alignment vertical="top"/>
    </xf>
    <xf numFmtId="0" fontId="0" fillId="0" borderId="0" xfId="0" applyAlignment="1">
      <alignment horizontal="center" vertical="center"/>
    </xf>
    <xf numFmtId="0" fontId="1" fillId="0" borderId="0" xfId="0" applyFont="1" applyAlignment="1">
      <alignment horizontal="left" vertical="top"/>
    </xf>
    <xf numFmtId="0" fontId="3" fillId="0" borderId="0" xfId="0" applyFont="1" applyAlignment="1">
      <alignment horizontal="left" vertical="top"/>
    </xf>
    <xf numFmtId="0" fontId="1" fillId="0" borderId="0" xfId="0" applyFont="1" applyAlignment="1">
      <alignment vertical="top"/>
    </xf>
    <xf numFmtId="0" fontId="0" fillId="0" borderId="14" xfId="0" applyBorder="1" applyAlignment="1">
      <alignment horizontal="left" vertical="top"/>
    </xf>
    <xf numFmtId="0" fontId="0" fillId="0" borderId="15" xfId="0" applyBorder="1" applyAlignment="1">
      <alignment horizontal="left" vertical="top"/>
    </xf>
    <xf numFmtId="0" fontId="0" fillId="0" borderId="17" xfId="0" applyBorder="1" applyAlignment="1">
      <alignment horizontal="left" vertical="top"/>
    </xf>
    <xf numFmtId="9" fontId="0" fillId="0" borderId="15" xfId="1" applyFont="1" applyBorder="1" applyAlignment="1">
      <alignment horizontal="left" vertical="top"/>
    </xf>
    <xf numFmtId="0" fontId="0" fillId="4" borderId="0" xfId="0" applyFill="1" applyAlignment="1">
      <alignment horizontal="left" vertical="top"/>
    </xf>
    <xf numFmtId="0" fontId="0" fillId="4" borderId="0" xfId="0" applyFill="1" applyAlignment="1">
      <alignment horizontal="center" vertical="top"/>
    </xf>
    <xf numFmtId="0" fontId="1" fillId="4" borderId="0" xfId="0" applyFont="1" applyFill="1" applyAlignment="1">
      <alignment horizontal="left" vertical="top"/>
    </xf>
    <xf numFmtId="0" fontId="1" fillId="4" borderId="0" xfId="0" applyFont="1" applyFill="1" applyAlignment="1">
      <alignment horizontal="center" vertical="top"/>
    </xf>
    <xf numFmtId="0" fontId="0" fillId="5" borderId="0" xfId="0" applyFill="1" applyAlignment="1">
      <alignment horizontal="left" vertical="top"/>
    </xf>
    <xf numFmtId="0" fontId="0" fillId="6" borderId="0" xfId="0" applyFill="1" applyAlignment="1">
      <alignment horizontal="left" vertical="top"/>
    </xf>
    <xf numFmtId="0" fontId="0" fillId="9" borderId="0" xfId="0" applyFill="1" applyAlignment="1">
      <alignment horizontal="left" vertical="top"/>
    </xf>
    <xf numFmtId="0" fontId="8" fillId="0" borderId="0" xfId="0" applyFont="1" applyAlignment="1">
      <alignment horizontal="left" vertical="top"/>
    </xf>
    <xf numFmtId="0" fontId="0" fillId="10" borderId="0" xfId="0" applyFill="1" applyAlignment="1">
      <alignment horizontal="left" vertical="top"/>
    </xf>
    <xf numFmtId="0" fontId="0" fillId="10" borderId="0" xfId="0" applyFill="1" applyAlignment="1">
      <alignment horizontal="center" vertical="top"/>
    </xf>
    <xf numFmtId="0" fontId="1" fillId="10" borderId="0" xfId="0" applyFont="1" applyFill="1" applyAlignment="1">
      <alignment horizontal="left" vertical="top"/>
    </xf>
    <xf numFmtId="0" fontId="1" fillId="10" borderId="0" xfId="0" applyFont="1" applyFill="1" applyAlignment="1">
      <alignment horizontal="center" vertical="top"/>
    </xf>
    <xf numFmtId="0" fontId="0" fillId="11" borderId="0" xfId="0" applyFill="1" applyAlignment="1">
      <alignment horizontal="left" vertical="top"/>
    </xf>
    <xf numFmtId="0" fontId="1" fillId="11" borderId="0" xfId="0" applyFont="1" applyFill="1" applyAlignment="1">
      <alignment horizontal="center" vertical="top"/>
    </xf>
    <xf numFmtId="0" fontId="0" fillId="11" borderId="0" xfId="0" applyFill="1" applyAlignment="1">
      <alignment horizontal="center" vertical="top"/>
    </xf>
    <xf numFmtId="0" fontId="1" fillId="11" borderId="0" xfId="0" applyFont="1" applyFill="1" applyAlignment="1">
      <alignment horizontal="left" vertical="top"/>
    </xf>
    <xf numFmtId="0" fontId="1" fillId="0" borderId="0" xfId="0" quotePrefix="1" applyFont="1" applyAlignment="1">
      <alignment horizontal="left" vertical="top"/>
    </xf>
    <xf numFmtId="0" fontId="1" fillId="0" borderId="0" xfId="0" applyFont="1" applyAlignment="1">
      <alignment horizontal="center" vertical="top"/>
    </xf>
    <xf numFmtId="0" fontId="13" fillId="0" borderId="0" xfId="0" applyFont="1" applyAlignment="1">
      <alignment horizontal="left" vertical="top"/>
    </xf>
    <xf numFmtId="0" fontId="14" fillId="0" borderId="0" xfId="0" applyFont="1" applyAlignment="1">
      <alignment horizontal="left" vertical="top"/>
    </xf>
    <xf numFmtId="0" fontId="15" fillId="12" borderId="0" xfId="0" applyFont="1" applyFill="1" applyAlignment="1">
      <alignment horizontal="left" vertical="top"/>
    </xf>
    <xf numFmtId="0" fontId="0" fillId="12" borderId="0" xfId="0" applyFill="1" applyAlignment="1">
      <alignment horizontal="left" vertical="top"/>
    </xf>
    <xf numFmtId="0" fontId="1" fillId="12" borderId="0" xfId="0" applyFont="1" applyFill="1" applyAlignment="1">
      <alignment horizontal="left" vertical="top"/>
    </xf>
    <xf numFmtId="0" fontId="15" fillId="13" borderId="0" xfId="0" applyFont="1" applyFill="1" applyAlignment="1">
      <alignment horizontal="left" vertical="top"/>
    </xf>
    <xf numFmtId="0" fontId="0" fillId="13" borderId="0" xfId="0" applyFill="1" applyAlignment="1">
      <alignment horizontal="left" vertical="top"/>
    </xf>
    <xf numFmtId="0" fontId="1" fillId="13" borderId="0" xfId="0" applyFont="1" applyFill="1" applyAlignment="1">
      <alignment horizontal="left" vertical="top"/>
    </xf>
    <xf numFmtId="0" fontId="13" fillId="13" borderId="0" xfId="0" applyFont="1" applyFill="1" applyAlignment="1">
      <alignment horizontal="left" vertical="top"/>
    </xf>
    <xf numFmtId="0" fontId="16" fillId="0" borderId="0" xfId="0" applyFont="1" applyAlignment="1">
      <alignment horizontal="left" vertical="top"/>
    </xf>
    <xf numFmtId="0" fontId="17" fillId="0" borderId="0" xfId="0" applyFont="1" applyAlignment="1">
      <alignment horizontal="left" vertical="top"/>
    </xf>
    <xf numFmtId="0" fontId="23" fillId="0" borderId="0" xfId="0" applyFont="1" applyAlignment="1">
      <alignment horizontal="center" vertical="top"/>
    </xf>
    <xf numFmtId="0" fontId="23" fillId="0" borderId="0" xfId="0" applyFont="1" applyAlignment="1">
      <alignment horizontal="left" vertical="top"/>
    </xf>
    <xf numFmtId="0" fontId="24" fillId="0" borderId="0" xfId="0" applyFont="1" applyAlignment="1">
      <alignment horizontal="left" vertical="top"/>
    </xf>
    <xf numFmtId="0" fontId="18" fillId="2" borderId="29" xfId="0" applyFont="1" applyFill="1" applyBorder="1" applyAlignment="1" applyProtection="1">
      <alignment horizontal="center" vertical="top"/>
      <protection locked="0"/>
    </xf>
    <xf numFmtId="0" fontId="18" fillId="2" borderId="5" xfId="0" applyFont="1" applyFill="1" applyBorder="1" applyAlignment="1" applyProtection="1">
      <alignment horizontal="center" vertical="top"/>
      <protection locked="0"/>
    </xf>
    <xf numFmtId="0" fontId="1" fillId="2" borderId="30" xfId="0" applyFont="1" applyFill="1" applyBorder="1" applyAlignment="1" applyProtection="1">
      <alignment horizontal="center" vertical="top"/>
      <protection locked="0"/>
    </xf>
    <xf numFmtId="0" fontId="1" fillId="2" borderId="2" xfId="0" applyFont="1" applyFill="1" applyBorder="1" applyAlignment="1" applyProtection="1">
      <alignment horizontal="center" vertical="top"/>
      <protection locked="0"/>
    </xf>
    <xf numFmtId="0" fontId="18" fillId="2" borderId="31" xfId="0" applyFont="1" applyFill="1" applyBorder="1" applyAlignment="1" applyProtection="1">
      <alignment horizontal="center" vertical="top"/>
      <protection locked="0"/>
    </xf>
    <xf numFmtId="0" fontId="18" fillId="2" borderId="1" xfId="0" applyFont="1" applyFill="1" applyBorder="1" applyAlignment="1" applyProtection="1">
      <alignment horizontal="center" vertical="top"/>
      <protection locked="0"/>
    </xf>
    <xf numFmtId="0" fontId="18" fillId="2" borderId="19" xfId="0" applyFont="1" applyFill="1" applyBorder="1" applyAlignment="1" applyProtection="1">
      <alignment horizontal="center" vertical="top"/>
      <protection locked="0"/>
    </xf>
    <xf numFmtId="0" fontId="18" fillId="2" borderId="3" xfId="0" applyFont="1" applyFill="1" applyBorder="1" applyAlignment="1" applyProtection="1">
      <alignment horizontal="center" vertical="top"/>
      <protection locked="0"/>
    </xf>
    <xf numFmtId="0" fontId="1" fillId="2" borderId="23" xfId="0" applyFont="1" applyFill="1" applyBorder="1" applyAlignment="1" applyProtection="1">
      <alignment horizontal="center" vertical="top"/>
      <protection locked="0"/>
    </xf>
    <xf numFmtId="0" fontId="1" fillId="2" borderId="11" xfId="0" applyFont="1" applyFill="1" applyBorder="1" applyAlignment="1" applyProtection="1">
      <alignment horizontal="center" vertical="top"/>
      <protection locked="0"/>
    </xf>
    <xf numFmtId="0" fontId="22" fillId="6" borderId="29" xfId="0" applyFont="1" applyFill="1" applyBorder="1" applyAlignment="1" applyProtection="1">
      <alignment horizontal="center" vertical="top"/>
      <protection locked="0"/>
    </xf>
    <xf numFmtId="0" fontId="22" fillId="6" borderId="5" xfId="0" applyFont="1" applyFill="1" applyBorder="1" applyAlignment="1" applyProtection="1">
      <alignment horizontal="center" vertical="top"/>
      <protection locked="0"/>
    </xf>
    <xf numFmtId="0" fontId="1" fillId="6" borderId="30" xfId="0" applyFont="1" applyFill="1" applyBorder="1" applyAlignment="1" applyProtection="1">
      <alignment horizontal="center" vertical="top"/>
      <protection locked="0"/>
    </xf>
    <xf numFmtId="0" fontId="1" fillId="6" borderId="2" xfId="0" applyFont="1" applyFill="1" applyBorder="1" applyAlignment="1" applyProtection="1">
      <alignment horizontal="center" vertical="top"/>
      <protection locked="0"/>
    </xf>
    <xf numFmtId="0" fontId="22" fillId="6" borderId="31" xfId="0" applyFont="1" applyFill="1" applyBorder="1" applyAlignment="1" applyProtection="1">
      <alignment horizontal="center" vertical="top"/>
      <protection locked="0"/>
    </xf>
    <xf numFmtId="0" fontId="22" fillId="6" borderId="1" xfId="0" applyFont="1" applyFill="1" applyBorder="1" applyAlignment="1" applyProtection="1">
      <alignment horizontal="center" vertical="top"/>
      <protection locked="0"/>
    </xf>
    <xf numFmtId="0" fontId="1" fillId="6" borderId="23" xfId="0" applyFont="1" applyFill="1" applyBorder="1" applyAlignment="1" applyProtection="1">
      <alignment horizontal="center" vertical="top"/>
      <protection locked="0"/>
    </xf>
    <xf numFmtId="0" fontId="1" fillId="6" borderId="11" xfId="0" applyFont="1" applyFill="1" applyBorder="1" applyAlignment="1" applyProtection="1">
      <alignment horizontal="center" vertical="top"/>
      <protection locked="0"/>
    </xf>
    <xf numFmtId="0" fontId="21" fillId="14" borderId="29" xfId="0" applyFont="1" applyFill="1" applyBorder="1" applyAlignment="1" applyProtection="1">
      <alignment horizontal="center" vertical="top"/>
      <protection locked="0"/>
    </xf>
    <xf numFmtId="0" fontId="21" fillId="14" borderId="5" xfId="0" applyFont="1" applyFill="1" applyBorder="1" applyAlignment="1" applyProtection="1">
      <alignment horizontal="center" vertical="top"/>
      <protection locked="0"/>
    </xf>
    <xf numFmtId="0" fontId="1" fillId="14" borderId="30" xfId="0" applyFont="1" applyFill="1" applyBorder="1" applyAlignment="1" applyProtection="1">
      <alignment horizontal="center" vertical="top"/>
      <protection locked="0"/>
    </xf>
    <xf numFmtId="0" fontId="1" fillId="14" borderId="2" xfId="0" applyFont="1" applyFill="1" applyBorder="1" applyAlignment="1" applyProtection="1">
      <alignment horizontal="center" vertical="top"/>
      <protection locked="0"/>
    </xf>
    <xf numFmtId="0" fontId="21" fillId="14" borderId="31" xfId="0" applyFont="1" applyFill="1" applyBorder="1" applyAlignment="1" applyProtection="1">
      <alignment horizontal="center" vertical="top"/>
      <protection locked="0"/>
    </xf>
    <xf numFmtId="0" fontId="21" fillId="14" borderId="1" xfId="0" applyFont="1" applyFill="1" applyBorder="1" applyAlignment="1" applyProtection="1">
      <alignment horizontal="center" vertical="top"/>
      <protection locked="0"/>
    </xf>
    <xf numFmtId="0" fontId="1" fillId="14" borderId="23" xfId="0" applyFont="1" applyFill="1" applyBorder="1" applyAlignment="1" applyProtection="1">
      <alignment horizontal="center" vertical="top"/>
      <protection locked="0"/>
    </xf>
    <xf numFmtId="0" fontId="1" fillId="14" borderId="11" xfId="0" applyFont="1" applyFill="1" applyBorder="1" applyAlignment="1" applyProtection="1">
      <alignment horizontal="center" vertical="top"/>
      <protection locked="0"/>
    </xf>
    <xf numFmtId="0" fontId="20" fillId="12" borderId="29" xfId="0" applyFont="1" applyFill="1" applyBorder="1" applyAlignment="1" applyProtection="1">
      <alignment horizontal="center" vertical="top"/>
      <protection locked="0"/>
    </xf>
    <xf numFmtId="0" fontId="20" fillId="12" borderId="5" xfId="0" applyFont="1" applyFill="1" applyBorder="1" applyAlignment="1" applyProtection="1">
      <alignment horizontal="center" vertical="top"/>
      <protection locked="0"/>
    </xf>
    <xf numFmtId="0" fontId="1" fillId="12" borderId="30" xfId="0" applyFont="1" applyFill="1" applyBorder="1" applyAlignment="1" applyProtection="1">
      <alignment horizontal="center" vertical="top"/>
      <protection locked="0"/>
    </xf>
    <xf numFmtId="0" fontId="1" fillId="12" borderId="2" xfId="0" applyFont="1" applyFill="1" applyBorder="1" applyAlignment="1" applyProtection="1">
      <alignment horizontal="center" vertical="top"/>
      <protection locked="0"/>
    </xf>
    <xf numFmtId="0" fontId="20" fillId="12" borderId="31" xfId="0" applyFont="1" applyFill="1" applyBorder="1" applyAlignment="1" applyProtection="1">
      <alignment horizontal="center" vertical="top"/>
      <protection locked="0"/>
    </xf>
    <xf numFmtId="0" fontId="20" fillId="12" borderId="1" xfId="0" applyFont="1" applyFill="1" applyBorder="1" applyAlignment="1" applyProtection="1">
      <alignment horizontal="center" vertical="top"/>
      <protection locked="0"/>
    </xf>
    <xf numFmtId="0" fontId="1" fillId="12" borderId="23" xfId="0" applyFont="1" applyFill="1" applyBorder="1" applyAlignment="1" applyProtection="1">
      <alignment horizontal="center" vertical="top"/>
      <protection locked="0"/>
    </xf>
    <xf numFmtId="0" fontId="1" fillId="12" borderId="11" xfId="0" applyFont="1" applyFill="1" applyBorder="1" applyAlignment="1" applyProtection="1">
      <alignment horizontal="center" vertical="top"/>
      <protection locked="0"/>
    </xf>
    <xf numFmtId="0" fontId="19" fillId="3" borderId="29" xfId="0" applyFont="1" applyFill="1" applyBorder="1" applyAlignment="1" applyProtection="1">
      <alignment horizontal="center" vertical="top"/>
      <protection locked="0"/>
    </xf>
    <xf numFmtId="0" fontId="19" fillId="3" borderId="5" xfId="0" applyFont="1" applyFill="1" applyBorder="1" applyAlignment="1" applyProtection="1">
      <alignment horizontal="center" vertical="top"/>
      <protection locked="0"/>
    </xf>
    <xf numFmtId="0" fontId="1" fillId="3" borderId="30" xfId="0" applyFont="1" applyFill="1" applyBorder="1" applyAlignment="1" applyProtection="1">
      <alignment horizontal="center" vertical="top"/>
      <protection locked="0"/>
    </xf>
    <xf numFmtId="0" fontId="1" fillId="3" borderId="2" xfId="0" applyFont="1" applyFill="1" applyBorder="1" applyAlignment="1" applyProtection="1">
      <alignment horizontal="center" vertical="top"/>
      <protection locked="0"/>
    </xf>
    <xf numFmtId="0" fontId="19" fillId="3" borderId="31" xfId="0" applyFont="1" applyFill="1" applyBorder="1" applyAlignment="1" applyProtection="1">
      <alignment horizontal="center" vertical="top"/>
      <protection locked="0"/>
    </xf>
    <xf numFmtId="0" fontId="19" fillId="3" borderId="1" xfId="0" applyFont="1" applyFill="1" applyBorder="1" applyAlignment="1" applyProtection="1">
      <alignment horizontal="center" vertical="top"/>
      <protection locked="0"/>
    </xf>
    <xf numFmtId="0" fontId="1" fillId="3" borderId="23" xfId="0" applyFont="1" applyFill="1" applyBorder="1" applyAlignment="1" applyProtection="1">
      <alignment horizontal="center" vertical="top"/>
      <protection locked="0"/>
    </xf>
    <xf numFmtId="0" fontId="1" fillId="3" borderId="11" xfId="0" applyFont="1" applyFill="1" applyBorder="1" applyAlignment="1" applyProtection="1">
      <alignment horizontal="center" vertical="top"/>
      <protection locked="0"/>
    </xf>
    <xf numFmtId="0" fontId="18" fillId="2" borderId="6" xfId="0" applyFont="1" applyFill="1" applyBorder="1" applyAlignment="1" applyProtection="1">
      <alignment horizontal="center" vertical="top"/>
      <protection locked="0"/>
    </xf>
    <xf numFmtId="0" fontId="1" fillId="2" borderId="8" xfId="0" applyFont="1" applyFill="1" applyBorder="1" applyAlignment="1" applyProtection="1">
      <alignment horizontal="center" vertical="top"/>
      <protection locked="0"/>
    </xf>
    <xf numFmtId="0" fontId="18" fillId="2" borderId="9" xfId="0" applyFont="1" applyFill="1" applyBorder="1" applyAlignment="1" applyProtection="1">
      <alignment horizontal="center" vertical="top"/>
      <protection locked="0"/>
    </xf>
    <xf numFmtId="0" fontId="18" fillId="2" borderId="28" xfId="0" applyFont="1" applyFill="1" applyBorder="1" applyAlignment="1" applyProtection="1">
      <alignment horizontal="center" vertical="top"/>
      <protection locked="0"/>
    </xf>
    <xf numFmtId="0" fontId="1" fillId="2" borderId="12" xfId="0" applyFont="1" applyFill="1" applyBorder="1" applyAlignment="1" applyProtection="1">
      <alignment horizontal="center" vertical="top"/>
      <protection locked="0"/>
    </xf>
    <xf numFmtId="0" fontId="22" fillId="6" borderId="6" xfId="0" applyFont="1" applyFill="1" applyBorder="1" applyAlignment="1" applyProtection="1">
      <alignment horizontal="center" vertical="top"/>
      <protection locked="0"/>
    </xf>
    <xf numFmtId="0" fontId="1" fillId="6" borderId="8" xfId="0" applyFont="1" applyFill="1" applyBorder="1" applyAlignment="1" applyProtection="1">
      <alignment horizontal="center" vertical="top"/>
      <protection locked="0"/>
    </xf>
    <xf numFmtId="0" fontId="22" fillId="6" borderId="9" xfId="0" applyFont="1" applyFill="1" applyBorder="1" applyAlignment="1" applyProtection="1">
      <alignment horizontal="center" vertical="top"/>
      <protection locked="0"/>
    </xf>
    <xf numFmtId="0" fontId="1" fillId="6" borderId="12" xfId="0" applyFont="1" applyFill="1" applyBorder="1" applyAlignment="1" applyProtection="1">
      <alignment horizontal="center" vertical="top"/>
      <protection locked="0"/>
    </xf>
    <xf numFmtId="0" fontId="21" fillId="14" borderId="6" xfId="0" applyFont="1" applyFill="1" applyBorder="1" applyAlignment="1" applyProtection="1">
      <alignment horizontal="center" vertical="top"/>
      <protection locked="0"/>
    </xf>
    <xf numFmtId="0" fontId="1" fillId="14" borderId="8" xfId="0" applyFont="1" applyFill="1" applyBorder="1" applyAlignment="1" applyProtection="1">
      <alignment horizontal="center" vertical="top"/>
      <protection locked="0"/>
    </xf>
    <xf numFmtId="0" fontId="21" fillId="14" borderId="9" xfId="0" applyFont="1" applyFill="1" applyBorder="1" applyAlignment="1" applyProtection="1">
      <alignment horizontal="center" vertical="top"/>
      <protection locked="0"/>
    </xf>
    <xf numFmtId="0" fontId="1" fillId="14" borderId="12" xfId="0" applyFont="1" applyFill="1" applyBorder="1" applyAlignment="1" applyProtection="1">
      <alignment horizontal="center" vertical="top"/>
      <protection locked="0"/>
    </xf>
    <xf numFmtId="0" fontId="20" fillId="12" borderId="6" xfId="0" applyFont="1" applyFill="1" applyBorder="1" applyAlignment="1" applyProtection="1">
      <alignment horizontal="center" vertical="top"/>
      <protection locked="0"/>
    </xf>
    <xf numFmtId="0" fontId="1" fillId="12" borderId="8" xfId="0" applyFont="1" applyFill="1" applyBorder="1" applyAlignment="1" applyProtection="1">
      <alignment horizontal="center" vertical="top"/>
      <protection locked="0"/>
    </xf>
    <xf numFmtId="0" fontId="20" fillId="12" borderId="9" xfId="0" applyFont="1" applyFill="1" applyBorder="1" applyAlignment="1" applyProtection="1">
      <alignment horizontal="center" vertical="top"/>
      <protection locked="0"/>
    </xf>
    <xf numFmtId="0" fontId="1" fillId="12" borderId="12" xfId="0" applyFont="1" applyFill="1" applyBorder="1" applyAlignment="1" applyProtection="1">
      <alignment horizontal="center" vertical="top"/>
      <protection locked="0"/>
    </xf>
    <xf numFmtId="0" fontId="19" fillId="3" borderId="6" xfId="0" applyFont="1" applyFill="1" applyBorder="1" applyAlignment="1" applyProtection="1">
      <alignment horizontal="center" vertical="top"/>
      <protection locked="0"/>
    </xf>
    <xf numFmtId="0" fontId="1" fillId="3" borderId="8" xfId="0" applyFont="1" applyFill="1" applyBorder="1" applyAlignment="1" applyProtection="1">
      <alignment horizontal="center" vertical="top"/>
      <protection locked="0"/>
    </xf>
    <xf numFmtId="0" fontId="19" fillId="3" borderId="9" xfId="0" applyFont="1" applyFill="1" applyBorder="1" applyAlignment="1" applyProtection="1">
      <alignment horizontal="center" vertical="top"/>
      <protection locked="0"/>
    </xf>
    <xf numFmtId="0" fontId="1" fillId="3" borderId="12" xfId="0" applyFont="1" applyFill="1" applyBorder="1" applyAlignment="1" applyProtection="1">
      <alignment horizontal="center" vertical="top"/>
      <protection locked="0"/>
    </xf>
    <xf numFmtId="0" fontId="1" fillId="4" borderId="0" xfId="0" quotePrefix="1" applyFont="1" applyFill="1" applyAlignment="1">
      <alignment horizontal="center" vertical="top"/>
    </xf>
    <xf numFmtId="0" fontId="1" fillId="10" borderId="0" xfId="0" quotePrefix="1" applyFont="1" applyFill="1" applyAlignment="1">
      <alignment horizontal="center" vertical="top"/>
    </xf>
    <xf numFmtId="0" fontId="1" fillId="11" borderId="0" xfId="0" quotePrefix="1" applyFont="1" applyFill="1" applyAlignment="1">
      <alignment horizontal="center" vertical="top"/>
    </xf>
    <xf numFmtId="0" fontId="0" fillId="0" borderId="0" xfId="0" applyAlignment="1">
      <alignment horizontal="left" vertical="center"/>
    </xf>
    <xf numFmtId="0" fontId="0" fillId="4" borderId="0" xfId="0" applyFill="1" applyAlignment="1">
      <alignment horizontal="left" vertical="center"/>
    </xf>
    <xf numFmtId="0" fontId="25" fillId="0" borderId="0" xfId="0" applyFont="1" applyAlignment="1">
      <alignment horizontal="left" vertical="top"/>
    </xf>
    <xf numFmtId="0" fontId="26" fillId="0" borderId="0" xfId="0" applyFont="1" applyAlignment="1">
      <alignment horizontal="left" vertical="top"/>
    </xf>
    <xf numFmtId="0" fontId="0" fillId="0" borderId="0" xfId="0" applyAlignment="1">
      <alignment vertical="center"/>
    </xf>
    <xf numFmtId="0" fontId="0" fillId="6" borderId="0" xfId="0" applyFill="1" applyAlignment="1">
      <alignment horizontal="left" vertical="center"/>
    </xf>
    <xf numFmtId="0" fontId="8" fillId="0" borderId="0" xfId="0" applyFont="1" applyAlignment="1">
      <alignment horizontal="left" vertical="center"/>
    </xf>
    <xf numFmtId="0" fontId="0" fillId="7" borderId="0" xfId="0" applyFill="1" applyAlignment="1">
      <alignment horizontal="left" vertical="center"/>
    </xf>
    <xf numFmtId="0" fontId="0" fillId="8" borderId="0" xfId="0" applyFill="1" applyAlignment="1">
      <alignment horizontal="left" vertical="center"/>
    </xf>
    <xf numFmtId="0" fontId="26" fillId="15" borderId="5" xfId="0" applyFont="1" applyFill="1" applyBorder="1" applyAlignment="1">
      <alignment horizontal="center" vertical="center"/>
    </xf>
    <xf numFmtId="0" fontId="26" fillId="15" borderId="32" xfId="0" applyFont="1" applyFill="1" applyBorder="1" applyAlignment="1">
      <alignment horizontal="center" vertical="center"/>
    </xf>
    <xf numFmtId="0" fontId="26" fillId="15" borderId="21" xfId="0" applyFont="1" applyFill="1" applyBorder="1" applyAlignment="1">
      <alignment horizontal="left" vertical="center"/>
    </xf>
    <xf numFmtId="0" fontId="26" fillId="15" borderId="29" xfId="0" applyFont="1" applyFill="1" applyBorder="1" applyAlignment="1">
      <alignment horizontal="center" vertical="center"/>
    </xf>
    <xf numFmtId="0" fontId="26" fillId="15" borderId="21" xfId="0" applyFont="1" applyFill="1" applyBorder="1" applyAlignment="1">
      <alignment horizontal="center" vertical="center"/>
    </xf>
    <xf numFmtId="0" fontId="26" fillId="15" borderId="3" xfId="0" applyFont="1" applyFill="1" applyBorder="1" applyAlignment="1">
      <alignment horizontal="center" vertical="center"/>
    </xf>
    <xf numFmtId="0" fontId="26" fillId="15" borderId="20" xfId="0" applyFont="1" applyFill="1" applyBorder="1" applyAlignment="1">
      <alignment horizontal="center" vertical="center"/>
    </xf>
    <xf numFmtId="0" fontId="26" fillId="15" borderId="0" xfId="0" applyFont="1" applyFill="1" applyAlignment="1">
      <alignment horizontal="center" vertical="center"/>
    </xf>
    <xf numFmtId="0" fontId="26" fillId="15" borderId="19" xfId="0" applyFont="1" applyFill="1" applyBorder="1" applyAlignment="1">
      <alignment horizontal="center" vertical="center"/>
    </xf>
    <xf numFmtId="0" fontId="26" fillId="15" borderId="11" xfId="0" applyFont="1" applyFill="1" applyBorder="1" applyAlignment="1">
      <alignment horizontal="center" vertical="center"/>
    </xf>
    <xf numFmtId="0" fontId="26" fillId="15" borderId="24" xfId="0" applyFont="1" applyFill="1" applyBorder="1" applyAlignment="1">
      <alignment horizontal="center" vertical="center"/>
    </xf>
    <xf numFmtId="0" fontId="26" fillId="15" borderId="22" xfId="0" applyFont="1" applyFill="1" applyBorder="1" applyAlignment="1">
      <alignment horizontal="center" vertical="center"/>
    </xf>
    <xf numFmtId="0" fontId="26" fillId="15" borderId="23" xfId="0" applyFont="1" applyFill="1" applyBorder="1" applyAlignment="1">
      <alignment horizontal="center" vertical="center"/>
    </xf>
    <xf numFmtId="0" fontId="26" fillId="15" borderId="20" xfId="0" applyFont="1" applyFill="1" applyBorder="1" applyAlignment="1">
      <alignment horizontal="left" vertical="center"/>
    </xf>
    <xf numFmtId="0" fontId="26" fillId="15" borderId="0" xfId="0" applyFont="1" applyFill="1" applyAlignment="1">
      <alignment horizontal="left" vertical="center"/>
    </xf>
    <xf numFmtId="0" fontId="26" fillId="15" borderId="24" xfId="0" applyFont="1" applyFill="1" applyBorder="1" applyAlignment="1">
      <alignment horizontal="left" vertical="center"/>
    </xf>
    <xf numFmtId="0" fontId="26" fillId="15" borderId="22" xfId="0" applyFont="1" applyFill="1" applyBorder="1" applyAlignment="1">
      <alignment horizontal="left" vertical="center"/>
    </xf>
    <xf numFmtId="0" fontId="26" fillId="15" borderId="32" xfId="0" applyFont="1" applyFill="1" applyBorder="1" applyAlignment="1">
      <alignment horizontal="left" vertical="center"/>
    </xf>
    <xf numFmtId="0" fontId="26" fillId="15" borderId="19" xfId="0" applyFont="1" applyFill="1" applyBorder="1" applyAlignment="1">
      <alignment horizontal="left" vertical="center"/>
    </xf>
    <xf numFmtId="0" fontId="26" fillId="15" borderId="23" xfId="0" applyFont="1" applyFill="1" applyBorder="1" applyAlignment="1">
      <alignment horizontal="left" vertical="center"/>
    </xf>
    <xf numFmtId="0" fontId="26" fillId="15" borderId="29" xfId="0" applyFont="1" applyFill="1" applyBorder="1" applyAlignment="1">
      <alignment horizontal="left" vertical="center"/>
    </xf>
    <xf numFmtId="0" fontId="27" fillId="0" borderId="0" xfId="0" applyFont="1" applyAlignment="1">
      <alignment horizontal="left" vertical="top"/>
    </xf>
    <xf numFmtId="0" fontId="26" fillId="0" borderId="0" xfId="0" applyFont="1" applyAlignment="1">
      <alignment horizontal="center" vertical="top"/>
    </xf>
    <xf numFmtId="0" fontId="27" fillId="0" borderId="0" xfId="0" applyFont="1" applyAlignment="1">
      <alignment horizontal="right" vertical="top"/>
    </xf>
    <xf numFmtId="0" fontId="0" fillId="0" borderId="0" xfId="0" quotePrefix="1" applyAlignment="1">
      <alignment horizontal="left" vertical="top"/>
    </xf>
    <xf numFmtId="0" fontId="0" fillId="0" borderId="41" xfId="0" applyBorder="1" applyAlignment="1">
      <alignment horizontal="center" vertical="top"/>
    </xf>
    <xf numFmtId="0" fontId="0" fillId="0" borderId="42" xfId="0" applyBorder="1" applyAlignment="1">
      <alignment horizontal="center" vertical="top"/>
    </xf>
    <xf numFmtId="0" fontId="32" fillId="8" borderId="37" xfId="0" applyFont="1" applyFill="1" applyBorder="1" applyAlignment="1">
      <alignment horizontal="left" vertical="top"/>
    </xf>
    <xf numFmtId="0" fontId="30" fillId="8" borderId="40" xfId="0" applyFont="1" applyFill="1" applyBorder="1" applyAlignment="1">
      <alignment horizontal="left" vertical="top"/>
    </xf>
    <xf numFmtId="0" fontId="31" fillId="0" borderId="41" xfId="0" applyFont="1" applyBorder="1" applyAlignment="1">
      <alignment horizontal="center" vertical="top"/>
    </xf>
    <xf numFmtId="0" fontId="31" fillId="0" borderId="42" xfId="0" applyFont="1" applyBorder="1" applyAlignment="1">
      <alignment horizontal="center" vertical="top"/>
    </xf>
    <xf numFmtId="0" fontId="29" fillId="8" borderId="38" xfId="0" applyFont="1" applyFill="1" applyBorder="1" applyAlignment="1">
      <alignment horizontal="left" vertical="top"/>
    </xf>
    <xf numFmtId="0" fontId="29" fillId="8" borderId="39" xfId="0" applyFont="1" applyFill="1" applyBorder="1" applyAlignment="1">
      <alignment horizontal="left" vertical="top"/>
    </xf>
    <xf numFmtId="0" fontId="30" fillId="17" borderId="38" xfId="0" applyFont="1" applyFill="1" applyBorder="1" applyAlignment="1">
      <alignment horizontal="center" vertical="top"/>
    </xf>
    <xf numFmtId="0" fontId="30" fillId="17" borderId="39" xfId="0" applyFont="1" applyFill="1" applyBorder="1" applyAlignment="1">
      <alignment horizontal="center" vertical="top"/>
    </xf>
    <xf numFmtId="0" fontId="30" fillId="8" borderId="43" xfId="0" applyFont="1" applyFill="1" applyBorder="1" applyAlignment="1">
      <alignment horizontal="left" vertical="top"/>
    </xf>
    <xf numFmtId="0" fontId="32" fillId="8" borderId="43" xfId="0" applyFont="1" applyFill="1" applyBorder="1" applyAlignment="1">
      <alignment horizontal="left" vertical="top"/>
    </xf>
    <xf numFmtId="0" fontId="30" fillId="8" borderId="37" xfId="0" applyFont="1" applyFill="1" applyBorder="1" applyAlignment="1">
      <alignment vertical="center"/>
    </xf>
    <xf numFmtId="0" fontId="30" fillId="8" borderId="40" xfId="0" applyFont="1" applyFill="1" applyBorder="1" applyAlignment="1">
      <alignment vertical="center"/>
    </xf>
    <xf numFmtId="0" fontId="25" fillId="2" borderId="33" xfId="0" applyFont="1" applyFill="1" applyBorder="1" applyAlignment="1">
      <alignment horizontal="center" vertical="center"/>
    </xf>
    <xf numFmtId="0" fontId="25" fillId="2" borderId="34" xfId="0" applyFont="1" applyFill="1" applyBorder="1" applyAlignment="1">
      <alignment horizontal="center" vertical="center"/>
    </xf>
    <xf numFmtId="0" fontId="25" fillId="2" borderId="35" xfId="0" applyFont="1" applyFill="1" applyBorder="1" applyAlignment="1">
      <alignment horizontal="center" vertical="center"/>
    </xf>
    <xf numFmtId="0" fontId="25" fillId="2" borderId="26" xfId="0" applyFont="1" applyFill="1" applyBorder="1" applyAlignment="1">
      <alignment horizontal="center" vertical="center"/>
    </xf>
    <xf numFmtId="0" fontId="31" fillId="0" borderId="0" xfId="0" applyFont="1" applyAlignment="1">
      <alignment horizontal="left" vertical="center"/>
    </xf>
    <xf numFmtId="0" fontId="31" fillId="0" borderId="0" xfId="0" applyFont="1" applyAlignment="1">
      <alignment horizontal="left" vertical="top"/>
    </xf>
    <xf numFmtId="0" fontId="35" fillId="10" borderId="0" xfId="2" applyFill="1" applyAlignment="1">
      <alignment horizontal="left" vertical="top"/>
    </xf>
    <xf numFmtId="0" fontId="0" fillId="19" borderId="0" xfId="0" applyFill="1" applyAlignment="1">
      <alignment horizontal="left" vertical="top"/>
    </xf>
    <xf numFmtId="0" fontId="0" fillId="19" borderId="0" xfId="0" applyFill="1" applyAlignment="1">
      <alignment horizontal="center" vertical="top"/>
    </xf>
    <xf numFmtId="0" fontId="0" fillId="20" borderId="0" xfId="0" applyFill="1" applyAlignment="1">
      <alignment horizontal="left" vertical="top"/>
    </xf>
    <xf numFmtId="0" fontId="0" fillId="20" borderId="0" xfId="0" applyFill="1" applyAlignment="1">
      <alignment horizontal="center" vertical="top"/>
    </xf>
    <xf numFmtId="0" fontId="1" fillId="20" borderId="0" xfId="0" applyFont="1" applyFill="1" applyAlignment="1">
      <alignment horizontal="left" vertical="top"/>
    </xf>
    <xf numFmtId="0" fontId="25" fillId="18" borderId="11" xfId="0" applyFont="1" applyFill="1" applyBorder="1" applyAlignment="1">
      <alignment horizontal="center" vertical="center"/>
    </xf>
    <xf numFmtId="0" fontId="0" fillId="0" borderId="3" xfId="0" applyBorder="1" applyAlignment="1">
      <alignment horizontal="center" vertical="top"/>
    </xf>
    <xf numFmtId="0" fontId="0" fillId="0" borderId="5" xfId="0" applyBorder="1" applyAlignment="1">
      <alignment horizontal="center" vertical="top"/>
    </xf>
    <xf numFmtId="0" fontId="0" fillId="0" borderId="11" xfId="0" applyBorder="1" applyAlignment="1">
      <alignment horizontal="center" vertical="top"/>
    </xf>
    <xf numFmtId="0" fontId="3" fillId="0" borderId="0" xfId="0" applyFont="1" applyAlignment="1">
      <alignment vertical="center"/>
    </xf>
    <xf numFmtId="0" fontId="25" fillId="0" borderId="0" xfId="0" applyFont="1" applyAlignment="1">
      <alignment horizontal="center" vertical="top"/>
    </xf>
    <xf numFmtId="0" fontId="0" fillId="0" borderId="0" xfId="0" applyAlignment="1">
      <alignment horizontal="left" vertical="top"/>
    </xf>
    <xf numFmtId="0" fontId="0" fillId="0" borderId="0" xfId="0" applyAlignment="1">
      <alignment horizontal="left" vertical="center" wrapText="1"/>
    </xf>
    <xf numFmtId="0" fontId="0" fillId="0" borderId="0" xfId="0" applyAlignment="1">
      <alignment horizontal="center" vertical="top"/>
    </xf>
    <xf numFmtId="0" fontId="3" fillId="0" borderId="0" xfId="0" applyFont="1" applyAlignment="1">
      <alignment horizontal="left" vertical="top"/>
    </xf>
    <xf numFmtId="0" fontId="3" fillId="0" borderId="0" xfId="0" applyFont="1" applyAlignment="1">
      <alignment horizontal="left" vertical="center"/>
    </xf>
    <xf numFmtId="0" fontId="3" fillId="0" borderId="0" xfId="0" applyFont="1" applyAlignment="1">
      <alignment horizontal="center" vertical="top"/>
    </xf>
    <xf numFmtId="0" fontId="3" fillId="2" borderId="4"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10" xfId="0" applyFont="1" applyFill="1" applyBorder="1" applyAlignment="1">
      <alignment horizontal="center" vertical="center"/>
    </xf>
    <xf numFmtId="0" fontId="3" fillId="2" borderId="5" xfId="0" applyFont="1" applyFill="1" applyBorder="1" applyAlignment="1">
      <alignment horizontal="center" vertical="center"/>
    </xf>
    <xf numFmtId="0" fontId="3" fillId="2" borderId="3" xfId="0" applyFont="1" applyFill="1" applyBorder="1" applyAlignment="1">
      <alignment horizontal="center" vertical="center"/>
    </xf>
    <xf numFmtId="0" fontId="3" fillId="2" borderId="11" xfId="0" applyFont="1" applyFill="1" applyBorder="1" applyAlignment="1">
      <alignment horizontal="center" vertical="center"/>
    </xf>
    <xf numFmtId="0" fontId="3" fillId="2" borderId="1" xfId="0" applyFont="1" applyFill="1" applyBorder="1" applyAlignment="1">
      <alignment horizontal="center" vertical="center"/>
    </xf>
    <xf numFmtId="0" fontId="3" fillId="2" borderId="9" xfId="0" applyFont="1" applyFill="1" applyBorder="1" applyAlignment="1">
      <alignment horizontal="center" vertical="center"/>
    </xf>
    <xf numFmtId="0" fontId="3" fillId="2" borderId="12"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8" xfId="0" applyFont="1" applyFill="1" applyBorder="1" applyAlignment="1">
      <alignment horizontal="center" vertical="center"/>
    </xf>
    <xf numFmtId="0" fontId="3" fillId="6" borderId="4" xfId="0" applyFont="1" applyFill="1" applyBorder="1" applyAlignment="1">
      <alignment horizontal="center" vertical="center"/>
    </xf>
    <xf numFmtId="0" fontId="3" fillId="6" borderId="7" xfId="0" applyFont="1" applyFill="1" applyBorder="1" applyAlignment="1">
      <alignment horizontal="center" vertical="center"/>
    </xf>
    <xf numFmtId="0" fontId="3" fillId="6" borderId="10" xfId="0" applyFont="1" applyFill="1" applyBorder="1" applyAlignment="1">
      <alignment horizontal="center" vertical="center"/>
    </xf>
    <xf numFmtId="0" fontId="3" fillId="6" borderId="5" xfId="0" applyFont="1" applyFill="1" applyBorder="1" applyAlignment="1">
      <alignment horizontal="center" vertical="center"/>
    </xf>
    <xf numFmtId="0" fontId="3" fillId="6" borderId="3" xfId="0" applyFont="1" applyFill="1" applyBorder="1" applyAlignment="1">
      <alignment horizontal="center" vertical="center"/>
    </xf>
    <xf numFmtId="0" fontId="3" fillId="6" borderId="11" xfId="0" applyFont="1" applyFill="1" applyBorder="1" applyAlignment="1">
      <alignment horizontal="center" vertical="center"/>
    </xf>
    <xf numFmtId="0" fontId="3" fillId="6" borderId="2" xfId="0" applyFont="1" applyFill="1" applyBorder="1" applyAlignment="1">
      <alignment horizontal="center" vertical="center"/>
    </xf>
    <xf numFmtId="0" fontId="3" fillId="6" borderId="6" xfId="0" applyFont="1" applyFill="1" applyBorder="1" applyAlignment="1">
      <alignment horizontal="center" vertical="center"/>
    </xf>
    <xf numFmtId="0" fontId="3" fillId="6" borderId="8" xfId="0" applyFont="1" applyFill="1" applyBorder="1" applyAlignment="1">
      <alignment horizontal="center" vertical="center"/>
    </xf>
    <xf numFmtId="0" fontId="3" fillId="6" borderId="1" xfId="0" applyFont="1" applyFill="1" applyBorder="1" applyAlignment="1">
      <alignment horizontal="center" vertical="center"/>
    </xf>
    <xf numFmtId="0" fontId="3" fillId="6" borderId="9" xfId="0" applyFont="1" applyFill="1" applyBorder="1" applyAlignment="1">
      <alignment horizontal="center" vertical="center"/>
    </xf>
    <xf numFmtId="0" fontId="3" fillId="6" borderId="12" xfId="0" applyFont="1" applyFill="1" applyBorder="1" applyAlignment="1">
      <alignment horizontal="center" vertical="center"/>
    </xf>
    <xf numFmtId="0" fontId="3" fillId="14" borderId="4" xfId="0" applyFont="1" applyFill="1" applyBorder="1" applyAlignment="1">
      <alignment horizontal="center" vertical="center"/>
    </xf>
    <xf numFmtId="0" fontId="3" fillId="14" borderId="7" xfId="0" applyFont="1" applyFill="1" applyBorder="1" applyAlignment="1">
      <alignment horizontal="center" vertical="center"/>
    </xf>
    <xf numFmtId="0" fontId="3" fillId="14" borderId="10" xfId="0" applyFont="1" applyFill="1" applyBorder="1" applyAlignment="1">
      <alignment horizontal="center" vertical="center"/>
    </xf>
    <xf numFmtId="0" fontId="3" fillId="14" borderId="5" xfId="0" applyFont="1" applyFill="1" applyBorder="1" applyAlignment="1">
      <alignment horizontal="center" vertical="center"/>
    </xf>
    <xf numFmtId="0" fontId="3" fillId="14" borderId="3" xfId="0" applyFont="1" applyFill="1" applyBorder="1" applyAlignment="1">
      <alignment horizontal="center" vertical="center"/>
    </xf>
    <xf numFmtId="0" fontId="3" fillId="14" borderId="11" xfId="0" applyFont="1" applyFill="1" applyBorder="1" applyAlignment="1">
      <alignment horizontal="center" vertical="center"/>
    </xf>
    <xf numFmtId="0" fontId="3" fillId="14" borderId="2" xfId="0" applyFont="1" applyFill="1" applyBorder="1" applyAlignment="1">
      <alignment horizontal="center" vertical="center"/>
    </xf>
    <xf numFmtId="0" fontId="3" fillId="14" borderId="6" xfId="0" applyFont="1" applyFill="1" applyBorder="1" applyAlignment="1">
      <alignment horizontal="center" vertical="center"/>
    </xf>
    <xf numFmtId="0" fontId="3" fillId="14" borderId="8" xfId="0" applyFont="1" applyFill="1" applyBorder="1" applyAlignment="1">
      <alignment horizontal="center" vertical="center"/>
    </xf>
    <xf numFmtId="0" fontId="3" fillId="14" borderId="1" xfId="0" applyFont="1" applyFill="1" applyBorder="1" applyAlignment="1">
      <alignment horizontal="center" vertical="center"/>
    </xf>
    <xf numFmtId="0" fontId="3" fillId="14" borderId="9" xfId="0" applyFont="1" applyFill="1" applyBorder="1" applyAlignment="1">
      <alignment horizontal="center" vertical="center"/>
    </xf>
    <xf numFmtId="0" fontId="3" fillId="14" borderId="12" xfId="0" applyFont="1" applyFill="1" applyBorder="1" applyAlignment="1">
      <alignment horizontal="center" vertical="center"/>
    </xf>
    <xf numFmtId="0" fontId="3" fillId="3" borderId="4" xfId="0" applyFont="1" applyFill="1" applyBorder="1" applyAlignment="1">
      <alignment horizontal="center" vertical="center"/>
    </xf>
    <xf numFmtId="0" fontId="3" fillId="3" borderId="7" xfId="0" applyFont="1" applyFill="1" applyBorder="1" applyAlignment="1">
      <alignment horizontal="center" vertical="center"/>
    </xf>
    <xf numFmtId="0" fontId="3" fillId="3" borderId="10" xfId="0" applyFont="1" applyFill="1" applyBorder="1" applyAlignment="1">
      <alignment horizontal="center" vertical="center"/>
    </xf>
    <xf numFmtId="0" fontId="3" fillId="3" borderId="5" xfId="0" applyFont="1" applyFill="1" applyBorder="1" applyAlignment="1">
      <alignment horizontal="center" vertical="center"/>
    </xf>
    <xf numFmtId="0" fontId="3" fillId="3" borderId="3" xfId="0" applyFont="1" applyFill="1" applyBorder="1" applyAlignment="1">
      <alignment horizontal="center" vertical="center"/>
    </xf>
    <xf numFmtId="0" fontId="3" fillId="3" borderId="11" xfId="0" applyFont="1" applyFill="1" applyBorder="1" applyAlignment="1">
      <alignment horizontal="center" vertical="center"/>
    </xf>
    <xf numFmtId="0" fontId="3" fillId="3" borderId="1" xfId="0" applyFont="1" applyFill="1" applyBorder="1" applyAlignment="1">
      <alignment horizontal="center" vertical="center"/>
    </xf>
    <xf numFmtId="0" fontId="3" fillId="3" borderId="9" xfId="0" applyFont="1" applyFill="1" applyBorder="1" applyAlignment="1">
      <alignment horizontal="center" vertical="center"/>
    </xf>
    <xf numFmtId="0" fontId="3" fillId="3" borderId="12" xfId="0" applyFont="1" applyFill="1" applyBorder="1" applyAlignment="1">
      <alignment horizontal="center" vertical="center"/>
    </xf>
    <xf numFmtId="0" fontId="3" fillId="12" borderId="4" xfId="0" applyFont="1" applyFill="1" applyBorder="1" applyAlignment="1">
      <alignment horizontal="center" vertical="center"/>
    </xf>
    <xf numFmtId="0" fontId="3" fillId="12" borderId="7" xfId="0" applyFont="1" applyFill="1" applyBorder="1" applyAlignment="1">
      <alignment horizontal="center" vertical="center"/>
    </xf>
    <xf numFmtId="0" fontId="3" fillId="12" borderId="10" xfId="0" applyFont="1" applyFill="1" applyBorder="1" applyAlignment="1">
      <alignment horizontal="center" vertical="center"/>
    </xf>
    <xf numFmtId="0" fontId="3" fillId="12" borderId="5" xfId="0" applyFont="1" applyFill="1" applyBorder="1" applyAlignment="1">
      <alignment horizontal="center" vertical="center"/>
    </xf>
    <xf numFmtId="0" fontId="3" fillId="12" borderId="3" xfId="0" applyFont="1" applyFill="1" applyBorder="1" applyAlignment="1">
      <alignment horizontal="center" vertical="center"/>
    </xf>
    <xf numFmtId="0" fontId="3" fillId="12" borderId="11" xfId="0" applyFont="1" applyFill="1" applyBorder="1" applyAlignment="1">
      <alignment horizontal="center" vertical="center"/>
    </xf>
    <xf numFmtId="0" fontId="3" fillId="12" borderId="2" xfId="0" applyFont="1" applyFill="1" applyBorder="1" applyAlignment="1">
      <alignment horizontal="center" vertical="center"/>
    </xf>
    <xf numFmtId="0" fontId="3" fillId="12" borderId="6" xfId="0" applyFont="1" applyFill="1" applyBorder="1" applyAlignment="1">
      <alignment horizontal="center" vertical="center"/>
    </xf>
    <xf numFmtId="0" fontId="3" fillId="12" borderId="8" xfId="0" applyFont="1" applyFill="1" applyBorder="1" applyAlignment="1">
      <alignment horizontal="center" vertical="center"/>
    </xf>
    <xf numFmtId="0" fontId="3" fillId="12" borderId="1" xfId="0" applyFont="1" applyFill="1" applyBorder="1" applyAlignment="1">
      <alignment horizontal="center" vertical="center"/>
    </xf>
    <xf numFmtId="0" fontId="3" fillId="12" borderId="9" xfId="0" applyFont="1" applyFill="1" applyBorder="1" applyAlignment="1">
      <alignment horizontal="center" vertical="center"/>
    </xf>
    <xf numFmtId="0" fontId="3" fillId="12" borderId="12" xfId="0" applyFont="1" applyFill="1" applyBorder="1" applyAlignment="1">
      <alignment horizontal="center" vertical="center"/>
    </xf>
    <xf numFmtId="0" fontId="3" fillId="3" borderId="2" xfId="0" applyFont="1" applyFill="1" applyBorder="1" applyAlignment="1">
      <alignment horizontal="center" vertical="center"/>
    </xf>
    <xf numFmtId="0" fontId="3" fillId="3" borderId="6" xfId="0" applyFont="1" applyFill="1" applyBorder="1" applyAlignment="1">
      <alignment horizontal="center" vertical="center"/>
    </xf>
    <xf numFmtId="0" fontId="3" fillId="3" borderId="8" xfId="0" applyFont="1" applyFill="1" applyBorder="1" applyAlignment="1">
      <alignment horizontal="center" vertical="center"/>
    </xf>
    <xf numFmtId="0" fontId="31" fillId="21" borderId="36" xfId="0" applyFont="1" applyFill="1" applyBorder="1" applyAlignment="1">
      <alignment horizontal="left" vertical="center" wrapText="1"/>
    </xf>
    <xf numFmtId="0" fontId="31" fillId="21" borderId="44" xfId="0" applyFont="1" applyFill="1" applyBorder="1" applyAlignment="1">
      <alignment horizontal="left" vertical="center" wrapText="1"/>
    </xf>
    <xf numFmtId="0" fontId="31" fillId="21" borderId="41" xfId="0" applyFont="1" applyFill="1" applyBorder="1" applyAlignment="1">
      <alignment horizontal="left" vertical="center" wrapText="1"/>
    </xf>
    <xf numFmtId="0" fontId="31" fillId="21" borderId="42" xfId="0" applyFont="1" applyFill="1" applyBorder="1" applyAlignment="1">
      <alignment horizontal="left" vertical="center" wrapText="1"/>
    </xf>
    <xf numFmtId="0" fontId="30" fillId="21" borderId="37" xfId="0" applyFont="1" applyFill="1" applyBorder="1" applyAlignment="1">
      <alignment horizontal="center" vertical="center"/>
    </xf>
    <xf numFmtId="0" fontId="30" fillId="21" borderId="38" xfId="0" applyFont="1" applyFill="1" applyBorder="1" applyAlignment="1">
      <alignment horizontal="center" vertical="center"/>
    </xf>
    <xf numFmtId="0" fontId="30" fillId="21" borderId="43" xfId="0" applyFont="1" applyFill="1" applyBorder="1" applyAlignment="1">
      <alignment horizontal="center" vertical="center"/>
    </xf>
    <xf numFmtId="0" fontId="30" fillId="21" borderId="36" xfId="0" applyFont="1" applyFill="1" applyBorder="1" applyAlignment="1">
      <alignment horizontal="center" vertical="center"/>
    </xf>
    <xf numFmtId="0" fontId="30" fillId="21" borderId="40" xfId="0" applyFont="1" applyFill="1" applyBorder="1" applyAlignment="1">
      <alignment horizontal="center" vertical="center"/>
    </xf>
    <xf numFmtId="0" fontId="30" fillId="21" borderId="41" xfId="0" applyFont="1" applyFill="1" applyBorder="1" applyAlignment="1">
      <alignment horizontal="center" vertical="center"/>
    </xf>
    <xf numFmtId="0" fontId="31" fillId="21" borderId="38" xfId="0" applyFont="1" applyFill="1" applyBorder="1" applyAlignment="1">
      <alignment horizontal="left" vertical="center" wrapText="1"/>
    </xf>
    <xf numFmtId="0" fontId="31" fillId="21" borderId="39" xfId="0" applyFont="1" applyFill="1" applyBorder="1" applyAlignment="1">
      <alignment horizontal="left" vertical="center" wrapText="1"/>
    </xf>
    <xf numFmtId="0" fontId="0" fillId="15" borderId="21" xfId="0" applyFill="1" applyBorder="1" applyAlignment="1">
      <alignment horizontal="center" vertical="center"/>
    </xf>
    <xf numFmtId="0" fontId="0" fillId="15" borderId="13" xfId="0" applyFill="1" applyBorder="1" applyAlignment="1">
      <alignment horizontal="center" vertical="center"/>
    </xf>
    <xf numFmtId="0" fontId="0" fillId="15" borderId="0" xfId="0" applyFill="1" applyAlignment="1">
      <alignment horizontal="center" vertical="center"/>
    </xf>
    <xf numFmtId="0" fontId="0" fillId="15" borderId="16" xfId="0" applyFill="1" applyBorder="1" applyAlignment="1">
      <alignment horizontal="center" vertical="center"/>
    </xf>
    <xf numFmtId="0" fontId="0" fillId="15" borderId="22" xfId="0" applyFill="1" applyBorder="1" applyAlignment="1">
      <alignment horizontal="center" vertical="center"/>
    </xf>
    <xf numFmtId="0" fontId="0" fillId="15" borderId="18" xfId="0" applyFill="1" applyBorder="1" applyAlignment="1">
      <alignment horizontal="center" vertical="center"/>
    </xf>
    <xf numFmtId="0" fontId="31" fillId="0" borderId="36" xfId="0" applyFont="1" applyBorder="1" applyAlignment="1">
      <alignment horizontal="center" vertical="top"/>
    </xf>
    <xf numFmtId="0" fontId="31" fillId="0" borderId="44" xfId="0" applyFont="1" applyBorder="1" applyAlignment="1">
      <alignment horizontal="center" vertical="top"/>
    </xf>
    <xf numFmtId="0" fontId="31" fillId="0" borderId="41" xfId="0" applyFont="1" applyBorder="1" applyAlignment="1">
      <alignment horizontal="center" vertical="top"/>
    </xf>
    <xf numFmtId="0" fontId="31" fillId="0" borderId="42" xfId="0" applyFont="1" applyBorder="1" applyAlignment="1">
      <alignment horizontal="center" vertical="top"/>
    </xf>
    <xf numFmtId="0" fontId="30" fillId="16" borderId="37" xfId="0" applyFont="1" applyFill="1" applyBorder="1" applyAlignment="1">
      <alignment horizontal="center" vertical="top"/>
    </xf>
    <xf numFmtId="0" fontId="30" fillId="16" borderId="38" xfId="0" applyFont="1" applyFill="1" applyBorder="1" applyAlignment="1">
      <alignment horizontal="center" vertical="top"/>
    </xf>
    <xf numFmtId="0" fontId="30" fillId="16" borderId="39" xfId="0" applyFont="1" applyFill="1" applyBorder="1" applyAlignment="1">
      <alignment horizontal="center" vertical="top"/>
    </xf>
    <xf numFmtId="0" fontId="30" fillId="16" borderId="43" xfId="0" applyFont="1" applyFill="1" applyBorder="1" applyAlignment="1">
      <alignment horizontal="center" vertical="center"/>
    </xf>
    <xf numFmtId="0" fontId="31" fillId="0" borderId="36" xfId="0" applyFont="1" applyBorder="1" applyAlignment="1">
      <alignment horizontal="center" vertical="center" wrapText="1"/>
    </xf>
    <xf numFmtId="0" fontId="31" fillId="0" borderId="44" xfId="0" applyFont="1" applyBorder="1" applyAlignment="1">
      <alignment horizontal="center" vertical="center" wrapText="1"/>
    </xf>
    <xf numFmtId="0" fontId="26" fillId="0" borderId="3" xfId="0" applyFont="1" applyBorder="1" applyAlignment="1">
      <alignment horizontal="center" vertical="top"/>
    </xf>
    <xf numFmtId="0" fontId="26" fillId="0" borderId="11" xfId="0" applyFont="1" applyBorder="1" applyAlignment="1">
      <alignment horizontal="center" vertical="top"/>
    </xf>
    <xf numFmtId="0" fontId="25" fillId="18" borderId="11" xfId="0" applyFont="1" applyFill="1" applyBorder="1" applyAlignment="1">
      <alignment horizontal="center" vertical="center"/>
    </xf>
    <xf numFmtId="0" fontId="26" fillId="0" borderId="5" xfId="0" applyFont="1" applyBorder="1" applyAlignment="1">
      <alignment horizontal="center" vertical="top"/>
    </xf>
    <xf numFmtId="0" fontId="26" fillId="0" borderId="4" xfId="0" applyFont="1" applyBorder="1" applyAlignment="1">
      <alignment horizontal="center" vertical="top"/>
    </xf>
    <xf numFmtId="0" fontId="26" fillId="0" borderId="7" xfId="0" applyFont="1" applyBorder="1" applyAlignment="1">
      <alignment horizontal="center" vertical="top"/>
    </xf>
    <xf numFmtId="0" fontId="26" fillId="0" borderId="10" xfId="0" applyFont="1" applyBorder="1" applyAlignment="1">
      <alignment horizontal="center" vertical="top"/>
    </xf>
    <xf numFmtId="0" fontId="25" fillId="18" borderId="25" xfId="0" applyFont="1" applyFill="1" applyBorder="1" applyAlignment="1">
      <alignment horizontal="center" vertical="top"/>
    </xf>
    <xf numFmtId="0" fontId="25" fillId="18" borderId="26" xfId="0" applyFont="1" applyFill="1" applyBorder="1" applyAlignment="1">
      <alignment horizontal="center" vertical="top"/>
    </xf>
    <xf numFmtId="0" fontId="25" fillId="18" borderId="27" xfId="0" applyFont="1" applyFill="1" applyBorder="1" applyAlignment="1">
      <alignment horizontal="center" vertical="top"/>
    </xf>
    <xf numFmtId="0" fontId="30" fillId="16" borderId="40" xfId="0" applyFont="1" applyFill="1" applyBorder="1" applyAlignment="1">
      <alignment horizontal="center" vertical="center"/>
    </xf>
    <xf numFmtId="0" fontId="34" fillId="0" borderId="36" xfId="0" applyFont="1" applyBorder="1" applyAlignment="1">
      <alignment horizontal="center" vertical="center" wrapText="1"/>
    </xf>
    <xf numFmtId="0" fontId="34" fillId="0" borderId="44" xfId="0" applyFont="1" applyBorder="1" applyAlignment="1">
      <alignment horizontal="center" vertical="center" wrapText="1"/>
    </xf>
    <xf numFmtId="0" fontId="29" fillId="17" borderId="37" xfId="0" applyFont="1" applyFill="1" applyBorder="1" applyAlignment="1">
      <alignment horizontal="center" vertical="center"/>
    </xf>
    <xf numFmtId="0" fontId="29" fillId="17" borderId="40" xfId="0" applyFont="1" applyFill="1" applyBorder="1" applyAlignment="1">
      <alignment horizontal="center" vertical="center"/>
    </xf>
    <xf numFmtId="0" fontId="31" fillId="0" borderId="38" xfId="0" applyFont="1" applyBorder="1" applyAlignment="1">
      <alignment horizontal="center" vertical="center"/>
    </xf>
    <xf numFmtId="0" fontId="31" fillId="0" borderId="39" xfId="0" applyFont="1" applyBorder="1" applyAlignment="1">
      <alignment horizontal="center" vertical="center"/>
    </xf>
    <xf numFmtId="0" fontId="31" fillId="0" borderId="41" xfId="0" applyFont="1" applyBorder="1" applyAlignment="1">
      <alignment horizontal="center" vertical="center"/>
    </xf>
    <xf numFmtId="0" fontId="31" fillId="0" borderId="42" xfId="0" applyFont="1" applyBorder="1" applyAlignment="1">
      <alignment horizontal="center" vertical="center"/>
    </xf>
    <xf numFmtId="0" fontId="31" fillId="0" borderId="41" xfId="0" applyFont="1" applyBorder="1" applyAlignment="1">
      <alignment horizontal="center" vertical="center" wrapText="1"/>
    </xf>
    <xf numFmtId="0" fontId="31" fillId="0" borderId="42" xfId="0" applyFont="1" applyBorder="1" applyAlignment="1">
      <alignment horizontal="center" vertical="center" wrapText="1"/>
    </xf>
    <xf numFmtId="0" fontId="6" fillId="0" borderId="14" xfId="0" applyFont="1" applyBorder="1" applyAlignment="1">
      <alignment horizontal="center" vertical="top"/>
    </xf>
    <xf numFmtId="0" fontId="6" fillId="0" borderId="21" xfId="0" applyFont="1" applyBorder="1" applyAlignment="1">
      <alignment horizontal="center" vertical="top"/>
    </xf>
    <xf numFmtId="0" fontId="6" fillId="0" borderId="15" xfId="0" applyFont="1" applyBorder="1" applyAlignment="1">
      <alignment horizontal="center" vertical="top"/>
    </xf>
    <xf numFmtId="0" fontId="6" fillId="0" borderId="0" xfId="0" applyFont="1" applyAlignment="1">
      <alignment horizontal="center" vertical="top"/>
    </xf>
    <xf numFmtId="0" fontId="6" fillId="18" borderId="14" xfId="0" applyFont="1" applyFill="1" applyBorder="1" applyAlignment="1">
      <alignment horizontal="center" vertical="center"/>
    </xf>
    <xf numFmtId="0" fontId="6" fillId="18" borderId="13" xfId="0" applyFont="1" applyFill="1" applyBorder="1" applyAlignment="1">
      <alignment horizontal="center" vertical="center"/>
    </xf>
    <xf numFmtId="0" fontId="6" fillId="18" borderId="15" xfId="0" applyFont="1" applyFill="1" applyBorder="1" applyAlignment="1">
      <alignment horizontal="center" vertical="center"/>
    </xf>
    <xf numFmtId="0" fontId="6" fillId="18" borderId="16" xfId="0" applyFont="1" applyFill="1" applyBorder="1" applyAlignment="1">
      <alignment horizontal="center" vertical="center"/>
    </xf>
    <xf numFmtId="0" fontId="6" fillId="18" borderId="17" xfId="0" applyFont="1" applyFill="1" applyBorder="1" applyAlignment="1">
      <alignment horizontal="center" vertical="center"/>
    </xf>
    <xf numFmtId="0" fontId="6" fillId="18" borderId="18" xfId="0" applyFont="1" applyFill="1" applyBorder="1" applyAlignment="1">
      <alignment horizontal="center" vertical="center"/>
    </xf>
    <xf numFmtId="0" fontId="33" fillId="8" borderId="15" xfId="0" applyFont="1" applyFill="1" applyBorder="1" applyAlignment="1">
      <alignment horizontal="center" vertical="top"/>
    </xf>
    <xf numFmtId="0" fontId="33" fillId="8" borderId="0" xfId="0" applyFont="1" applyFill="1" applyAlignment="1">
      <alignment horizontal="center" vertical="top"/>
    </xf>
    <xf numFmtId="0" fontId="33" fillId="8" borderId="17" xfId="0" applyFont="1" applyFill="1" applyBorder="1" applyAlignment="1">
      <alignment horizontal="center" vertical="top"/>
    </xf>
    <xf numFmtId="0" fontId="33" fillId="8" borderId="22" xfId="0" applyFont="1" applyFill="1" applyBorder="1" applyAlignment="1">
      <alignment horizontal="center" vertical="top"/>
    </xf>
    <xf numFmtId="0" fontId="31" fillId="0" borderId="38" xfId="0" applyFont="1" applyBorder="1" applyAlignment="1">
      <alignment horizontal="center" vertical="top"/>
    </xf>
    <xf numFmtId="0" fontId="31" fillId="0" borderId="39" xfId="0" applyFont="1" applyBorder="1" applyAlignment="1">
      <alignment horizontal="center" vertical="top"/>
    </xf>
    <xf numFmtId="0" fontId="30" fillId="8" borderId="37" xfId="0" applyFont="1" applyFill="1" applyBorder="1" applyAlignment="1">
      <alignment horizontal="center" vertical="center"/>
    </xf>
    <xf numFmtId="0" fontId="30" fillId="8" borderId="40" xfId="0" applyFont="1" applyFill="1" applyBorder="1" applyAlignment="1">
      <alignment horizontal="center" vertical="center"/>
    </xf>
    <xf numFmtId="0" fontId="31" fillId="0" borderId="45" xfId="0" applyFont="1" applyBorder="1" applyAlignment="1">
      <alignment horizontal="center" vertical="top"/>
    </xf>
    <xf numFmtId="0" fontId="31" fillId="0" borderId="46" xfId="0" applyFont="1" applyBorder="1" applyAlignment="1">
      <alignment horizontal="center" vertical="top"/>
    </xf>
    <xf numFmtId="0" fontId="31" fillId="0" borderId="47" xfId="0" applyFont="1" applyBorder="1" applyAlignment="1">
      <alignment horizontal="center" vertical="center"/>
    </xf>
    <xf numFmtId="0" fontId="31" fillId="0" borderId="52" xfId="0" applyFont="1" applyBorder="1" applyAlignment="1">
      <alignment horizontal="center" vertical="center"/>
    </xf>
    <xf numFmtId="0" fontId="31" fillId="0" borderId="48" xfId="0" applyFont="1" applyBorder="1" applyAlignment="1">
      <alignment horizontal="center" vertical="center"/>
    </xf>
    <xf numFmtId="0" fontId="31" fillId="0" borderId="53" xfId="0" applyFont="1" applyBorder="1" applyAlignment="1">
      <alignment horizontal="center" vertical="top"/>
    </xf>
    <xf numFmtId="0" fontId="31" fillId="0" borderId="55" xfId="0" applyFont="1" applyBorder="1" applyAlignment="1">
      <alignment horizontal="center" vertical="top"/>
    </xf>
    <xf numFmtId="0" fontId="31" fillId="0" borderId="53" xfId="0" applyFont="1" applyBorder="1" applyAlignment="1">
      <alignment horizontal="center" vertical="center"/>
    </xf>
    <xf numFmtId="0" fontId="31" fillId="0" borderId="54" xfId="0" applyFont="1" applyBorder="1" applyAlignment="1">
      <alignment horizontal="center" vertical="center"/>
    </xf>
    <xf numFmtId="0" fontId="31" fillId="0" borderId="55" xfId="0" applyFont="1" applyBorder="1" applyAlignment="1">
      <alignment horizontal="center" vertical="center"/>
    </xf>
    <xf numFmtId="0" fontId="30" fillId="16" borderId="51" xfId="0" applyFont="1" applyFill="1" applyBorder="1" applyAlignment="1">
      <alignment horizontal="center" vertical="top"/>
    </xf>
    <xf numFmtId="0" fontId="30" fillId="16" borderId="52" xfId="0" applyFont="1" applyFill="1" applyBorder="1" applyAlignment="1">
      <alignment horizontal="center" vertical="top"/>
    </xf>
    <xf numFmtId="0" fontId="30" fillId="16" borderId="48" xfId="0" applyFont="1" applyFill="1" applyBorder="1" applyAlignment="1">
      <alignment horizontal="center" vertical="top"/>
    </xf>
    <xf numFmtId="0" fontId="30" fillId="16" borderId="49" xfId="0" applyFont="1" applyFill="1" applyBorder="1" applyAlignment="1">
      <alignment horizontal="center" vertical="center"/>
    </xf>
    <xf numFmtId="0" fontId="30" fillId="16" borderId="7" xfId="0" applyFont="1" applyFill="1" applyBorder="1" applyAlignment="1">
      <alignment horizontal="center" vertical="center"/>
    </xf>
    <xf numFmtId="0" fontId="30" fillId="16" borderId="50" xfId="0" applyFont="1" applyFill="1" applyBorder="1" applyAlignment="1">
      <alignment horizontal="center" vertical="center"/>
    </xf>
    <xf numFmtId="0" fontId="31" fillId="0" borderId="47" xfId="0" applyFont="1" applyBorder="1" applyAlignment="1">
      <alignment horizontal="center" vertical="top"/>
    </xf>
    <xf numFmtId="0" fontId="31" fillId="0" borderId="48" xfId="0" applyFont="1" applyBorder="1" applyAlignment="1">
      <alignment horizontal="center" vertical="top"/>
    </xf>
    <xf numFmtId="0" fontId="30" fillId="8" borderId="4" xfId="0" applyFont="1" applyFill="1" applyBorder="1" applyAlignment="1">
      <alignment horizontal="center" vertical="center"/>
    </xf>
    <xf numFmtId="0" fontId="30" fillId="8" borderId="10" xfId="0" applyFont="1" applyFill="1" applyBorder="1" applyAlignment="1">
      <alignment horizontal="center" vertical="center"/>
    </xf>
    <xf numFmtId="0" fontId="25" fillId="2" borderId="4" xfId="0" applyFont="1" applyFill="1" applyBorder="1" applyAlignment="1">
      <alignment horizontal="center" vertical="center"/>
    </xf>
    <xf numFmtId="0" fontId="25" fillId="2" borderId="7" xfId="0" applyFont="1" applyFill="1" applyBorder="1" applyAlignment="1">
      <alignment horizontal="center" vertical="center"/>
    </xf>
    <xf numFmtId="0" fontId="25" fillId="2" borderId="10" xfId="0" applyFont="1" applyFill="1" applyBorder="1" applyAlignment="1">
      <alignment horizontal="center" vertical="center"/>
    </xf>
    <xf numFmtId="0" fontId="26" fillId="15" borderId="21" xfId="0" applyFont="1" applyFill="1" applyBorder="1" applyAlignment="1">
      <alignment horizontal="center" vertical="center" wrapText="1"/>
    </xf>
    <xf numFmtId="0" fontId="26" fillId="15" borderId="29" xfId="0" applyFont="1" applyFill="1" applyBorder="1" applyAlignment="1">
      <alignment horizontal="center" vertical="center" wrapText="1"/>
    </xf>
    <xf numFmtId="0" fontId="26" fillId="15" borderId="0" xfId="0" applyFont="1" applyFill="1" applyAlignment="1">
      <alignment horizontal="center" vertical="center" wrapText="1"/>
    </xf>
    <xf numFmtId="0" fontId="26" fillId="15" borderId="19" xfId="0" applyFont="1" applyFill="1" applyBorder="1" applyAlignment="1">
      <alignment horizontal="center" vertical="center" wrapText="1"/>
    </xf>
    <xf numFmtId="0" fontId="26" fillId="15" borderId="22" xfId="0" applyFont="1" applyFill="1" applyBorder="1" applyAlignment="1">
      <alignment horizontal="center" vertical="center" wrapText="1"/>
    </xf>
    <xf numFmtId="0" fontId="26" fillId="15" borderId="23" xfId="0" applyFont="1" applyFill="1" applyBorder="1" applyAlignment="1">
      <alignment horizontal="center" vertical="center" wrapText="1"/>
    </xf>
    <xf numFmtId="0" fontId="26" fillId="15" borderId="32" xfId="0" applyFont="1" applyFill="1" applyBorder="1" applyAlignment="1">
      <alignment horizontal="center" vertical="center" wrapText="1"/>
    </xf>
    <xf numFmtId="0" fontId="26" fillId="15" borderId="20" xfId="0" applyFont="1" applyFill="1" applyBorder="1" applyAlignment="1">
      <alignment horizontal="center" vertical="center" wrapText="1"/>
    </xf>
    <xf numFmtId="0" fontId="26" fillId="15" borderId="24" xfId="0" applyFont="1" applyFill="1" applyBorder="1" applyAlignment="1">
      <alignment horizontal="center" vertical="center" wrapText="1"/>
    </xf>
    <xf numFmtId="0" fontId="26" fillId="15" borderId="5" xfId="0" applyFont="1" applyFill="1" applyBorder="1" applyAlignment="1">
      <alignment horizontal="center" vertical="center"/>
    </xf>
    <xf numFmtId="0" fontId="26" fillId="15" borderId="3" xfId="0" applyFont="1" applyFill="1" applyBorder="1" applyAlignment="1">
      <alignment horizontal="center" vertical="center"/>
    </xf>
    <xf numFmtId="0" fontId="26" fillId="15" borderId="11" xfId="0" applyFont="1" applyFill="1" applyBorder="1" applyAlignment="1">
      <alignment horizontal="center" vertical="center"/>
    </xf>
    <xf numFmtId="0" fontId="26" fillId="15" borderId="32" xfId="0" applyFont="1" applyFill="1" applyBorder="1" applyAlignment="1">
      <alignment horizontal="center" vertical="center"/>
    </xf>
    <xf numFmtId="0" fontId="26" fillId="15" borderId="29" xfId="0" applyFont="1" applyFill="1" applyBorder="1" applyAlignment="1">
      <alignment horizontal="center" vertical="center"/>
    </xf>
    <xf numFmtId="0" fontId="26" fillId="15" borderId="20" xfId="0" applyFont="1" applyFill="1" applyBorder="1" applyAlignment="1">
      <alignment horizontal="center" vertical="center"/>
    </xf>
    <xf numFmtId="0" fontId="26" fillId="15" borderId="19" xfId="0" applyFont="1" applyFill="1" applyBorder="1" applyAlignment="1">
      <alignment horizontal="center" vertical="center"/>
    </xf>
    <xf numFmtId="0" fontId="26" fillId="15" borderId="24" xfId="0" applyFont="1" applyFill="1" applyBorder="1" applyAlignment="1">
      <alignment horizontal="center" vertical="center"/>
    </xf>
    <xf numFmtId="0" fontId="26" fillId="15" borderId="23" xfId="0" applyFont="1" applyFill="1" applyBorder="1" applyAlignment="1">
      <alignment horizontal="center" vertical="center"/>
    </xf>
    <xf numFmtId="0" fontId="7" fillId="0" borderId="0" xfId="0" applyFont="1" applyAlignment="1">
      <alignment horizontal="center" vertical="top"/>
    </xf>
    <xf numFmtId="0" fontId="0" fillId="12" borderId="0" xfId="0" applyFill="1" applyAlignment="1">
      <alignment horizontal="center" vertical="top"/>
    </xf>
    <xf numFmtId="0" fontId="5" fillId="0" borderId="13" xfId="0" applyFont="1" applyBorder="1" applyAlignment="1" applyProtection="1">
      <alignment horizontal="left" vertical="center"/>
      <protection locked="0"/>
    </xf>
    <xf numFmtId="0" fontId="5" fillId="0" borderId="16" xfId="0" applyFont="1" applyBorder="1" applyAlignment="1" applyProtection="1">
      <alignment horizontal="left" vertical="center"/>
      <protection locked="0"/>
    </xf>
    <xf numFmtId="0" fontId="5" fillId="0" borderId="18" xfId="0" applyFont="1" applyBorder="1" applyAlignment="1" applyProtection="1">
      <alignment horizontal="left" vertical="center"/>
      <protection locked="0"/>
    </xf>
    <xf numFmtId="0" fontId="4" fillId="0" borderId="13" xfId="0" applyFont="1" applyBorder="1" applyAlignment="1" applyProtection="1">
      <alignment horizontal="left" vertical="center"/>
      <protection locked="0"/>
    </xf>
    <xf numFmtId="0" fontId="4" fillId="0" borderId="16" xfId="0" applyFont="1" applyBorder="1" applyAlignment="1" applyProtection="1">
      <alignment horizontal="left" vertical="center"/>
      <protection locked="0"/>
    </xf>
    <xf numFmtId="0" fontId="4" fillId="0" borderId="18" xfId="0" applyFont="1" applyBorder="1" applyAlignment="1" applyProtection="1">
      <alignment horizontal="left" vertical="center"/>
      <protection locked="0"/>
    </xf>
    <xf numFmtId="0" fontId="25" fillId="2" borderId="26" xfId="0" applyFont="1" applyFill="1" applyBorder="1" applyAlignment="1">
      <alignment horizontal="center" vertical="center"/>
    </xf>
    <xf numFmtId="0" fontId="25" fillId="2" borderId="27" xfId="0" applyFont="1" applyFill="1" applyBorder="1" applyAlignment="1">
      <alignment horizontal="center" vertical="center"/>
    </xf>
    <xf numFmtId="0" fontId="25" fillId="2" borderId="25" xfId="0" applyFont="1" applyFill="1" applyBorder="1" applyAlignment="1">
      <alignment horizontal="center" vertical="center"/>
    </xf>
    <xf numFmtId="0" fontId="25" fillId="2" borderId="33" xfId="0" applyFont="1" applyFill="1" applyBorder="1" applyAlignment="1">
      <alignment horizontal="center" vertical="center"/>
    </xf>
    <xf numFmtId="0" fontId="0" fillId="15" borderId="5" xfId="0" applyFill="1" applyBorder="1" applyAlignment="1">
      <alignment horizontal="center" vertical="center"/>
    </xf>
    <xf numFmtId="0" fontId="0" fillId="15" borderId="3" xfId="0" applyFill="1" applyBorder="1" applyAlignment="1">
      <alignment horizontal="center" vertical="center"/>
    </xf>
    <xf numFmtId="0" fontId="0" fillId="15" borderId="11" xfId="0" applyFill="1" applyBorder="1" applyAlignment="1">
      <alignment horizontal="center" vertical="center"/>
    </xf>
    <xf numFmtId="0" fontId="25" fillId="18" borderId="12" xfId="0" applyFont="1" applyFill="1" applyBorder="1" applyAlignment="1">
      <alignment horizontal="center" vertical="center"/>
    </xf>
    <xf numFmtId="0" fontId="26" fillId="0" borderId="6" xfId="0" applyFont="1" applyBorder="1" applyAlignment="1">
      <alignment horizontal="center" vertical="top"/>
    </xf>
    <xf numFmtId="0" fontId="5" fillId="0" borderId="0" xfId="0" applyFont="1" applyAlignment="1">
      <alignment horizontal="center" vertical="center"/>
    </xf>
    <xf numFmtId="0" fontId="25" fillId="18" borderId="10" xfId="0" applyFont="1" applyFill="1" applyBorder="1" applyAlignment="1">
      <alignment horizontal="center" vertical="center"/>
    </xf>
    <xf numFmtId="0" fontId="25" fillId="18" borderId="24" xfId="0" applyFont="1" applyFill="1" applyBorder="1" applyAlignment="1">
      <alignment horizontal="center" vertical="center"/>
    </xf>
    <xf numFmtId="0" fontId="25" fillId="18" borderId="22" xfId="0" applyFont="1" applyFill="1" applyBorder="1" applyAlignment="1">
      <alignment horizontal="center" vertical="center"/>
    </xf>
    <xf numFmtId="0" fontId="25" fillId="18" borderId="23" xfId="0" applyFont="1" applyFill="1" applyBorder="1" applyAlignment="1">
      <alignment horizontal="center" vertical="center"/>
    </xf>
    <xf numFmtId="0" fontId="26" fillId="0" borderId="28" xfId="0" applyFont="1" applyBorder="1" applyAlignment="1">
      <alignment horizontal="center" vertical="top"/>
    </xf>
    <xf numFmtId="0" fontId="26" fillId="0" borderId="12" xfId="0" applyFont="1" applyBorder="1" applyAlignment="1">
      <alignment horizontal="center" vertical="top"/>
    </xf>
  </cellXfs>
  <cellStyles count="3">
    <cellStyle name="Lien hypertexte" xfId="2" builtinId="8"/>
    <cellStyle name="Normal" xfId="0" builtinId="0"/>
    <cellStyle name="Pourcentage" xfId="1" builtinId="5"/>
  </cellStyles>
  <dxfs count="2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FBE68F"/>
      <color rgb="FF66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microsoft.com/office/2022/10/relationships/richValueRel" Target="richData/richValueRel.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20/07/relationships/rdRichValueWebImage" Target="richData/rdRichValueWebImage.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06/relationships/rdRichValueTypes" Target="richData/rdRichValueTyp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microsoft.com/office/2017/06/relationships/rdRichValueStructure" Target="richData/rdrichvaluestructure.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microsoft.com/office/2017/06/relationships/rdRichValue" Target="richData/rdrichvalue.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79176FB0-B7F2-11CE-97EF-00AA006D2776}" ax:persistence="persistStreamInit" r:id="rId1"/>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3" Type="http://schemas.openxmlformats.org/officeDocument/2006/relationships/image" Target="../media/image29.jpg"/><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563741221338541"/>
          <c:y val="3.2484247519347378E-2"/>
          <c:w val="0.68424475273575303"/>
          <c:h val="0.91357222276312144"/>
        </c:manualLayout>
      </c:layout>
      <c:barChart>
        <c:barDir val="col"/>
        <c:grouping val="clustered"/>
        <c:varyColors val="0"/>
        <c:ser>
          <c:idx val="1"/>
          <c:order val="0"/>
          <c:spPr>
            <a:gradFill>
              <a:gsLst>
                <a:gs pos="66000">
                  <a:srgbClr val="EBA166"/>
                </a:gs>
                <a:gs pos="100000">
                  <a:schemeClr val="accent1">
                    <a:lumMod val="5000"/>
                    <a:lumOff val="95000"/>
                  </a:schemeClr>
                </a:gs>
                <a:gs pos="0">
                  <a:schemeClr val="accent6">
                    <a:lumMod val="75000"/>
                  </a:schemeClr>
                </a:gs>
              </a:gsLst>
              <a:lin scaled="1"/>
            </a:gradFill>
          </c:spPr>
          <c:invertIfNegative val="0"/>
          <c:dPt>
            <c:idx val="0"/>
            <c:invertIfNegative val="0"/>
            <c:bubble3D val="0"/>
            <c:spPr>
              <a:gradFill flip="none" rotWithShape="1">
                <a:gsLst>
                  <a:gs pos="62000">
                    <a:srgbClr val="FF0000"/>
                  </a:gs>
                  <a:gs pos="100000">
                    <a:schemeClr val="bg1"/>
                  </a:gs>
                  <a:gs pos="86000">
                    <a:schemeClr val="bg2">
                      <a:lumMod val="10000"/>
                    </a:schemeClr>
                  </a:gs>
                  <a:gs pos="0">
                    <a:srgbClr val="C00000"/>
                  </a:gs>
                </a:gsLst>
                <a:lin ang="5400000" scaled="1"/>
              </a:gradFill>
              <a:ln>
                <a:noFill/>
              </a:ln>
              <a:effectLst/>
            </c:spPr>
            <c:extLst>
              <c:ext xmlns:c16="http://schemas.microsoft.com/office/drawing/2014/chart" uri="{C3380CC4-5D6E-409C-BE32-E72D297353CC}">
                <c16:uniqueId val="{00000001-5960-4826-A254-8D9852C867DC}"/>
              </c:ext>
            </c:extLst>
          </c:dPt>
          <c:val>
            <c:numRef>
              <c:f>'Feuille de perso'!$B$41</c:f>
              <c:numCache>
                <c:formatCode>0%</c:formatCode>
                <c:ptCount val="1"/>
                <c:pt idx="0">
                  <c:v>2.125</c:v>
                </c:pt>
              </c:numCache>
            </c:numRef>
          </c:val>
          <c:extLst>
            <c:ext xmlns:c16="http://schemas.microsoft.com/office/drawing/2014/chart" uri="{C3380CC4-5D6E-409C-BE32-E72D297353CC}">
              <c16:uniqueId val="{00000002-5960-4826-A254-8D9852C867DC}"/>
            </c:ext>
          </c:extLst>
        </c:ser>
        <c:ser>
          <c:idx val="0"/>
          <c:order val="1"/>
          <c:spPr>
            <a:gradFill flip="none" rotWithShape="1">
              <a:gsLst>
                <a:gs pos="66000">
                  <a:srgbClr val="EBA166"/>
                </a:gs>
                <a:gs pos="100000">
                  <a:schemeClr val="accent1">
                    <a:lumMod val="5000"/>
                    <a:lumOff val="95000"/>
                  </a:schemeClr>
                </a:gs>
                <a:gs pos="0">
                  <a:schemeClr val="accent6">
                    <a:lumMod val="75000"/>
                  </a:schemeClr>
                </a:gs>
              </a:gsLst>
              <a:lin ang="5400000" scaled="1"/>
            </a:gradFill>
            <a:ln>
              <a:noFill/>
            </a:ln>
            <a:effectLst/>
          </c:spPr>
          <c:invertIfNegative val="0"/>
          <c:dPt>
            <c:idx val="0"/>
            <c:invertIfNegative val="0"/>
            <c:bubble3D val="0"/>
            <c:spPr>
              <a:gradFill flip="none" rotWithShape="1">
                <a:gsLst>
                  <a:gs pos="62000">
                    <a:srgbClr val="00B050"/>
                  </a:gs>
                  <a:gs pos="100000">
                    <a:schemeClr val="bg1"/>
                  </a:gs>
                  <a:gs pos="86000">
                    <a:schemeClr val="bg2">
                      <a:lumMod val="10000"/>
                    </a:schemeClr>
                  </a:gs>
                  <a:gs pos="0">
                    <a:srgbClr val="92D050"/>
                  </a:gs>
                </a:gsLst>
                <a:lin ang="5400000" scaled="1"/>
              </a:gradFill>
              <a:ln>
                <a:noFill/>
              </a:ln>
              <a:effectLst/>
            </c:spPr>
            <c:extLst>
              <c:ext xmlns:c16="http://schemas.microsoft.com/office/drawing/2014/chart" uri="{C3380CC4-5D6E-409C-BE32-E72D297353CC}">
                <c16:uniqueId val="{00000004-5960-4826-A254-8D9852C867DC}"/>
              </c:ext>
            </c:extLst>
          </c:dPt>
          <c:val>
            <c:numRef>
              <c:f>'Feuille de perso'!$F$41</c:f>
              <c:numCache>
                <c:formatCode>0%</c:formatCode>
                <c:ptCount val="1"/>
                <c:pt idx="0">
                  <c:v>0.6</c:v>
                </c:pt>
              </c:numCache>
            </c:numRef>
          </c:val>
          <c:extLst>
            <c:ext xmlns:c16="http://schemas.microsoft.com/office/drawing/2014/chart" uri="{C3380CC4-5D6E-409C-BE32-E72D297353CC}">
              <c16:uniqueId val="{00000005-5960-4826-A254-8D9852C867DC}"/>
            </c:ext>
          </c:extLst>
        </c:ser>
        <c:dLbls>
          <c:showLegendKey val="0"/>
          <c:showVal val="0"/>
          <c:showCatName val="0"/>
          <c:showSerName val="0"/>
          <c:showPercent val="0"/>
          <c:showBubbleSize val="0"/>
        </c:dLbls>
        <c:gapWidth val="355"/>
        <c:overlap val="-70"/>
        <c:axId val="1775158351"/>
        <c:axId val="1775164591"/>
      </c:barChart>
      <c:catAx>
        <c:axId val="1775158351"/>
        <c:scaling>
          <c:orientation val="minMax"/>
        </c:scaling>
        <c:delete val="1"/>
        <c:axPos val="b"/>
        <c:numFmt formatCode="General" sourceLinked="1"/>
        <c:majorTickMark val="out"/>
        <c:minorTickMark val="none"/>
        <c:tickLblPos val="nextTo"/>
        <c:crossAx val="1775164591"/>
        <c:crosses val="autoZero"/>
        <c:auto val="1"/>
        <c:lblAlgn val="ctr"/>
        <c:lblOffset val="100"/>
        <c:noMultiLvlLbl val="0"/>
      </c:catAx>
      <c:valAx>
        <c:axId val="1775164591"/>
        <c:scaling>
          <c:orientation val="minMax"/>
          <c:max val="1"/>
          <c:min val="0"/>
        </c:scaling>
        <c:delete val="0"/>
        <c:axPos val="l"/>
        <c:majorGridlines>
          <c:spPr>
            <a:ln w="9525" cap="flat" cmpd="sng" algn="ctr">
              <a:gradFill>
                <a:gsLst>
                  <a:gs pos="100000">
                    <a:schemeClr val="tx1">
                      <a:lumMod val="5000"/>
                      <a:lumOff val="95000"/>
                    </a:schemeClr>
                  </a:gs>
                  <a:gs pos="0">
                    <a:schemeClr val="tx1">
                      <a:lumMod val="25000"/>
                      <a:lumOff val="75000"/>
                    </a:schemeClr>
                  </a:gs>
                </a:gsLst>
                <a:lin ang="5400000" scaled="0"/>
              </a:gra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75158351"/>
        <c:crosses val="autoZero"/>
        <c:crossBetween val="between"/>
      </c:valAx>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563741221338541"/>
          <c:y val="3.2484281558211377E-2"/>
          <c:w val="0.68424475273575303"/>
          <c:h val="0.91357220059679456"/>
        </c:manualLayout>
      </c:layout>
      <c:barChart>
        <c:barDir val="col"/>
        <c:grouping val="clustered"/>
        <c:varyColors val="0"/>
        <c:ser>
          <c:idx val="1"/>
          <c:order val="0"/>
          <c:spPr>
            <a:gradFill>
              <a:gsLst>
                <a:gs pos="66000">
                  <a:schemeClr val="bg1">
                    <a:lumMod val="65000"/>
                  </a:schemeClr>
                </a:gs>
                <a:gs pos="100000">
                  <a:schemeClr val="accent1">
                    <a:lumMod val="5000"/>
                    <a:lumOff val="95000"/>
                  </a:schemeClr>
                </a:gs>
                <a:gs pos="0">
                  <a:schemeClr val="tx1">
                    <a:lumMod val="50000"/>
                    <a:lumOff val="50000"/>
                  </a:schemeClr>
                </a:gs>
              </a:gsLst>
              <a:lin ang="5400000" scaled="1"/>
            </a:gradFill>
          </c:spPr>
          <c:invertIfNegative val="0"/>
          <c:val>
            <c:numRef>
              <c:f>'Feuille de perso'!$J$41</c:f>
              <c:numCache>
                <c:formatCode>0%</c:formatCode>
                <c:ptCount val="1"/>
                <c:pt idx="0">
                  <c:v>#N/A</c:v>
                </c:pt>
              </c:numCache>
            </c:numRef>
          </c:val>
          <c:extLst>
            <c:ext xmlns:c16="http://schemas.microsoft.com/office/drawing/2014/chart" uri="{C3380CC4-5D6E-409C-BE32-E72D297353CC}">
              <c16:uniqueId val="{00000000-416B-43E1-8743-4CB2AA5602AF}"/>
            </c:ext>
          </c:extLst>
        </c:ser>
        <c:ser>
          <c:idx val="0"/>
          <c:order val="1"/>
          <c:spPr>
            <a:gradFill flip="none" rotWithShape="1">
              <a:gsLst>
                <a:gs pos="66000">
                  <a:srgbClr val="EBA166"/>
                </a:gs>
                <a:gs pos="100000">
                  <a:schemeClr val="accent1">
                    <a:lumMod val="5000"/>
                    <a:lumOff val="95000"/>
                  </a:schemeClr>
                </a:gs>
                <a:gs pos="0">
                  <a:schemeClr val="accent6">
                    <a:lumMod val="75000"/>
                  </a:schemeClr>
                </a:gs>
              </a:gsLst>
              <a:lin ang="5400000" scaled="1"/>
            </a:gradFill>
            <a:ln>
              <a:noFill/>
            </a:ln>
            <a:effectLst/>
          </c:spPr>
          <c:invertIfNegative val="0"/>
          <c:val>
            <c:numRef>
              <c:f>'Feuille de perso'!$N$41</c:f>
              <c:numCache>
                <c:formatCode>0%</c:formatCode>
                <c:ptCount val="1"/>
                <c:pt idx="0">
                  <c:v>#N/A</c:v>
                </c:pt>
              </c:numCache>
            </c:numRef>
          </c:val>
          <c:extLst>
            <c:ext xmlns:c16="http://schemas.microsoft.com/office/drawing/2014/chart" uri="{C3380CC4-5D6E-409C-BE32-E72D297353CC}">
              <c16:uniqueId val="{00000001-416B-43E1-8743-4CB2AA5602AF}"/>
            </c:ext>
          </c:extLst>
        </c:ser>
        <c:dLbls>
          <c:showLegendKey val="0"/>
          <c:showVal val="0"/>
          <c:showCatName val="0"/>
          <c:showSerName val="0"/>
          <c:showPercent val="0"/>
          <c:showBubbleSize val="0"/>
        </c:dLbls>
        <c:gapWidth val="355"/>
        <c:overlap val="-70"/>
        <c:axId val="1775158351"/>
        <c:axId val="1775164591"/>
      </c:barChart>
      <c:catAx>
        <c:axId val="1775158351"/>
        <c:scaling>
          <c:orientation val="minMax"/>
        </c:scaling>
        <c:delete val="1"/>
        <c:axPos val="b"/>
        <c:numFmt formatCode="General" sourceLinked="1"/>
        <c:majorTickMark val="out"/>
        <c:minorTickMark val="none"/>
        <c:tickLblPos val="nextTo"/>
        <c:crossAx val="1775164591"/>
        <c:crosses val="autoZero"/>
        <c:auto val="1"/>
        <c:lblAlgn val="ctr"/>
        <c:lblOffset val="100"/>
        <c:noMultiLvlLbl val="0"/>
      </c:catAx>
      <c:valAx>
        <c:axId val="1775164591"/>
        <c:scaling>
          <c:orientation val="minMax"/>
          <c:max val="1"/>
          <c:min val="0"/>
        </c:scaling>
        <c:delete val="0"/>
        <c:axPos val="l"/>
        <c:majorGridlines>
          <c:spPr>
            <a:ln w="9525" cap="flat" cmpd="sng" algn="ctr">
              <a:gradFill>
                <a:gsLst>
                  <a:gs pos="100000">
                    <a:schemeClr val="tx1">
                      <a:lumMod val="5000"/>
                      <a:lumOff val="95000"/>
                    </a:schemeClr>
                  </a:gs>
                  <a:gs pos="0">
                    <a:schemeClr val="tx1">
                      <a:lumMod val="25000"/>
                      <a:lumOff val="75000"/>
                    </a:schemeClr>
                  </a:gs>
                </a:gsLst>
                <a:lin ang="5400000" scaled="0"/>
              </a:gradFill>
              <a:round/>
            </a:ln>
            <a:effectLst/>
          </c:spPr>
        </c:majorGridlines>
        <c:numFmt formatCode="0%" sourceLinked="1"/>
        <c:majorTickMark val="none"/>
        <c:minorTickMark val="none"/>
        <c:tickLblPos val="high"/>
        <c:spPr>
          <a:ln/>
        </c:spPr>
        <c:txPr>
          <a:bodyPr rot="0" vert="horz" anchor="ctr" anchorCtr="1"/>
          <a:lstStyle/>
          <a:p>
            <a:pPr>
              <a:defRPr/>
            </a:pPr>
            <a:endParaRPr lang="fr-FR"/>
          </a:p>
        </c:txPr>
        <c:crossAx val="1775158351"/>
        <c:crosses val="autoZero"/>
        <c:crossBetween val="between"/>
      </c:valAx>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dLbls>
          <c:dLblPos val="inEnd"/>
          <c:showLegendKey val="0"/>
          <c:showVal val="1"/>
          <c:showCatName val="0"/>
          <c:showSerName val="0"/>
          <c:showPercent val="0"/>
          <c:showBubbleSize val="0"/>
        </c:dLbls>
        <c:gapWidth val="65"/>
        <c:axId val="1966558943"/>
        <c:axId val="1966570943"/>
      </c:barChart>
      <c:catAx>
        <c:axId val="1966558943"/>
        <c:scaling>
          <c:orientation val="minMax"/>
        </c:scaling>
        <c:delete val="0"/>
        <c:axPos val="l"/>
        <c:numFmt formatCode="General" sourceLinked="1"/>
        <c:majorTickMark val="none"/>
        <c:minorTickMark val="none"/>
        <c:tickLblPos val="nextTo"/>
        <c:spPr>
          <a:noFill/>
          <a:ln w="19050" cap="flat" cmpd="sng" algn="ctr">
            <a:noFill/>
            <a:round/>
          </a:ln>
          <a:effectLst/>
        </c:spPr>
        <c:txPr>
          <a:bodyPr rot="0" spcFirstLastPara="1" vertOverflow="ellipsis" wrap="square" anchor="ctr" anchorCtr="1"/>
          <a:lstStyle/>
          <a:p>
            <a:pPr>
              <a:defRPr sz="1600" b="0" i="0" u="none" strike="noStrike" kern="1200" cap="all" baseline="0">
                <a:solidFill>
                  <a:schemeClr val="dk1">
                    <a:lumMod val="75000"/>
                    <a:lumOff val="25000"/>
                  </a:schemeClr>
                </a:solidFill>
                <a:latin typeface="STHupo" panose="02010800040101010101" pitchFamily="2" charset="-122"/>
                <a:ea typeface="STHupo" panose="02010800040101010101" pitchFamily="2" charset="-122"/>
                <a:cs typeface="+mn-cs"/>
              </a:defRPr>
            </a:pPr>
            <a:endParaRPr lang="fr-FR"/>
          </a:p>
        </c:txPr>
        <c:crossAx val="1966570943"/>
        <c:crosses val="autoZero"/>
        <c:auto val="1"/>
        <c:lblAlgn val="ctr"/>
        <c:lblOffset val="100"/>
        <c:noMultiLvlLbl val="0"/>
      </c:catAx>
      <c:valAx>
        <c:axId val="1966570943"/>
        <c:scaling>
          <c:orientation val="minMax"/>
        </c:scaling>
        <c:delete val="1"/>
        <c:axPos val="b"/>
        <c:majorGridlines>
          <c:spPr>
            <a:ln w="9525" cap="flat" cmpd="sng" algn="ctr">
              <a:noFill/>
              <a:round/>
            </a:ln>
            <a:effectLst/>
          </c:spPr>
        </c:majorGridlines>
        <c:numFmt formatCode="General" sourceLinked="1"/>
        <c:majorTickMark val="none"/>
        <c:minorTickMark val="none"/>
        <c:tickLblPos val="nextTo"/>
        <c:crossAx val="1966558943"/>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31893671105147"/>
          <c:y val="6.4314606734231033E-2"/>
          <c:w val="0.73008795731841636"/>
          <c:h val="0.88174411019834942"/>
        </c:manualLayout>
      </c:layout>
      <c:barChart>
        <c:barDir val="bar"/>
        <c:grouping val="clustered"/>
        <c:varyColors val="0"/>
        <c:ser>
          <c:idx val="0"/>
          <c:order val="0"/>
          <c:spPr>
            <a:noFill/>
            <a:ln w="9525" cap="flat" cmpd="sng" algn="ctr">
              <a:noFill/>
              <a:miter lim="800000"/>
            </a:ln>
            <a:effectLst>
              <a:glow rad="63500">
                <a:schemeClr val="accent1">
                  <a:satMod val="175000"/>
                  <a:alpha val="25000"/>
                </a:schemeClr>
              </a:glow>
            </a:effectLst>
          </c:spPr>
          <c:invertIfNegative val="0"/>
          <c:dPt>
            <c:idx val="0"/>
            <c:invertIfNegative val="0"/>
            <c:bubble3D val="0"/>
            <c:spPr>
              <a:gradFill>
                <a:gsLst>
                  <a:gs pos="0">
                    <a:schemeClr val="accent2">
                      <a:lumMod val="67000"/>
                    </a:schemeClr>
                  </a:gs>
                  <a:gs pos="48000">
                    <a:schemeClr val="accent2">
                      <a:lumMod val="97000"/>
                      <a:lumOff val="3000"/>
                    </a:schemeClr>
                  </a:gs>
                  <a:gs pos="100000">
                    <a:schemeClr val="accent2">
                      <a:lumMod val="60000"/>
                      <a:lumOff val="40000"/>
                    </a:schemeClr>
                  </a:gs>
                </a:gsLst>
                <a:lin ang="16200000" scaled="1"/>
              </a:gradFill>
              <a:ln w="9525" cap="flat" cmpd="sng" algn="ctr">
                <a:noFill/>
                <a:miter lim="800000"/>
              </a:ln>
              <a:effectLst>
                <a:glow rad="63500">
                  <a:schemeClr val="accent1">
                    <a:satMod val="175000"/>
                    <a:alpha val="25000"/>
                  </a:schemeClr>
                </a:glow>
              </a:effectLst>
            </c:spPr>
            <c:extLst>
              <c:ext xmlns:c16="http://schemas.microsoft.com/office/drawing/2014/chart" uri="{C3380CC4-5D6E-409C-BE32-E72D297353CC}">
                <c16:uniqueId val="{00000001-E372-49D2-B263-AB4B7BAB7BC8}"/>
              </c:ext>
            </c:extLst>
          </c:dPt>
          <c:dPt>
            <c:idx val="1"/>
            <c:invertIfNegative val="0"/>
            <c:bubble3D val="0"/>
            <c:spPr>
              <a:gradFill>
                <a:gsLst>
                  <a:gs pos="0">
                    <a:schemeClr val="accent2">
                      <a:lumMod val="67000"/>
                    </a:schemeClr>
                  </a:gs>
                  <a:gs pos="48000">
                    <a:schemeClr val="accent2">
                      <a:lumMod val="97000"/>
                      <a:lumOff val="3000"/>
                    </a:schemeClr>
                  </a:gs>
                  <a:gs pos="100000">
                    <a:schemeClr val="accent2">
                      <a:lumMod val="60000"/>
                      <a:lumOff val="40000"/>
                    </a:schemeClr>
                  </a:gs>
                </a:gsLst>
                <a:lin ang="16200000" scaled="1"/>
              </a:gradFill>
              <a:ln w="9525" cap="flat" cmpd="sng" algn="ctr">
                <a:noFill/>
                <a:miter lim="800000"/>
              </a:ln>
              <a:effectLst>
                <a:glow rad="63500">
                  <a:schemeClr val="accent1">
                    <a:satMod val="175000"/>
                    <a:alpha val="25000"/>
                  </a:schemeClr>
                </a:glow>
              </a:effectLst>
            </c:spPr>
            <c:extLst>
              <c:ext xmlns:c16="http://schemas.microsoft.com/office/drawing/2014/chart" uri="{C3380CC4-5D6E-409C-BE32-E72D297353CC}">
                <c16:uniqueId val="{00000003-E372-49D2-B263-AB4B7BAB7BC8}"/>
              </c:ext>
            </c:extLst>
          </c:dPt>
          <c:dPt>
            <c:idx val="2"/>
            <c:invertIfNegative val="0"/>
            <c:bubble3D val="0"/>
            <c:spPr>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w="9525" cap="flat" cmpd="sng" algn="ctr">
                <a:noFill/>
                <a:miter lim="800000"/>
              </a:ln>
              <a:effectLst>
                <a:glow rad="63500">
                  <a:schemeClr val="accent1">
                    <a:satMod val="175000"/>
                    <a:alpha val="25000"/>
                  </a:schemeClr>
                </a:glow>
              </a:effectLst>
            </c:spPr>
            <c:extLst>
              <c:ext xmlns:c16="http://schemas.microsoft.com/office/drawing/2014/chart" uri="{C3380CC4-5D6E-409C-BE32-E72D297353CC}">
                <c16:uniqueId val="{00000005-E372-49D2-B263-AB4B7BAB7BC8}"/>
              </c:ext>
            </c:extLst>
          </c:dPt>
          <c:dPt>
            <c:idx val="3"/>
            <c:invertIfNegative val="0"/>
            <c:bubble3D val="0"/>
            <c:spPr>
              <a:gradFill>
                <a:gsLst>
                  <a:gs pos="0">
                    <a:schemeClr val="accent6">
                      <a:lumMod val="67000"/>
                    </a:schemeClr>
                  </a:gs>
                  <a:gs pos="48000">
                    <a:schemeClr val="accent6">
                      <a:lumMod val="97000"/>
                      <a:lumOff val="3000"/>
                    </a:schemeClr>
                  </a:gs>
                  <a:gs pos="100000">
                    <a:schemeClr val="accent6">
                      <a:lumMod val="60000"/>
                      <a:lumOff val="40000"/>
                    </a:schemeClr>
                  </a:gs>
                </a:gsLst>
                <a:lin ang="16200000" scaled="1"/>
              </a:gradFill>
              <a:ln w="9525" cap="flat" cmpd="sng" algn="ctr">
                <a:noFill/>
                <a:miter lim="800000"/>
              </a:ln>
              <a:effectLst>
                <a:glow rad="63500">
                  <a:schemeClr val="accent1">
                    <a:satMod val="175000"/>
                    <a:alpha val="25000"/>
                  </a:schemeClr>
                </a:glow>
              </a:effectLst>
            </c:spPr>
            <c:extLst>
              <c:ext xmlns:c16="http://schemas.microsoft.com/office/drawing/2014/chart" uri="{C3380CC4-5D6E-409C-BE32-E72D297353CC}">
                <c16:uniqueId val="{00000007-E372-49D2-B263-AB4B7BAB7BC8}"/>
              </c:ext>
            </c:extLst>
          </c:dPt>
          <c:dPt>
            <c:idx val="4"/>
            <c:invertIfNegative val="0"/>
            <c:bubble3D val="0"/>
            <c:spPr>
              <a:gradFill>
                <a:gsLst>
                  <a:gs pos="0">
                    <a:schemeClr val="accent6">
                      <a:lumMod val="67000"/>
                    </a:schemeClr>
                  </a:gs>
                  <a:gs pos="48000">
                    <a:schemeClr val="accent6">
                      <a:lumMod val="97000"/>
                      <a:lumOff val="3000"/>
                    </a:schemeClr>
                  </a:gs>
                  <a:gs pos="100000">
                    <a:schemeClr val="accent6">
                      <a:lumMod val="60000"/>
                      <a:lumOff val="40000"/>
                    </a:schemeClr>
                  </a:gs>
                </a:gsLst>
                <a:lin ang="16200000" scaled="1"/>
              </a:gradFill>
              <a:ln w="9525" cap="flat" cmpd="sng" algn="ctr">
                <a:noFill/>
                <a:miter lim="800000"/>
              </a:ln>
              <a:effectLst>
                <a:glow rad="63500">
                  <a:schemeClr val="accent1">
                    <a:satMod val="175000"/>
                    <a:alpha val="25000"/>
                  </a:schemeClr>
                </a:glow>
              </a:effectLst>
            </c:spPr>
            <c:extLst>
              <c:ext xmlns:c16="http://schemas.microsoft.com/office/drawing/2014/chart" uri="{C3380CC4-5D6E-409C-BE32-E72D297353CC}">
                <c16:uniqueId val="{00000009-E372-49D2-B263-AB4B7BAB7BC8}"/>
              </c:ext>
            </c:extLst>
          </c:dPt>
          <c:dPt>
            <c:idx val="5"/>
            <c:invertIfNegative val="0"/>
            <c:bubble3D val="0"/>
            <c:spPr>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w="9525" cap="flat" cmpd="sng" algn="ctr">
                <a:noFill/>
                <a:miter lim="800000"/>
              </a:ln>
              <a:effectLst>
                <a:glow rad="63500">
                  <a:schemeClr val="accent1">
                    <a:satMod val="175000"/>
                    <a:alpha val="25000"/>
                  </a:schemeClr>
                </a:glow>
              </a:effectLst>
            </c:spPr>
            <c:extLst>
              <c:ext xmlns:c16="http://schemas.microsoft.com/office/drawing/2014/chart" uri="{C3380CC4-5D6E-409C-BE32-E72D297353CC}">
                <c16:uniqueId val="{0000000B-E372-49D2-B263-AB4B7BAB7BC8}"/>
              </c:ext>
            </c:extLst>
          </c:dPt>
          <c:dPt>
            <c:idx val="6"/>
            <c:invertIfNegative val="0"/>
            <c:bubble3D val="0"/>
            <c:spPr>
              <a:gradFill flip="none" rotWithShape="1">
                <a:gsLst>
                  <a:gs pos="0">
                    <a:schemeClr val="accent1">
                      <a:lumMod val="67000"/>
                    </a:schemeClr>
                  </a:gs>
                  <a:gs pos="48000">
                    <a:schemeClr val="accent1">
                      <a:lumMod val="97000"/>
                      <a:lumOff val="3000"/>
                    </a:schemeClr>
                  </a:gs>
                  <a:gs pos="100000">
                    <a:schemeClr val="accent1">
                      <a:lumMod val="60000"/>
                      <a:lumOff val="40000"/>
                    </a:schemeClr>
                  </a:gs>
                </a:gsLst>
                <a:lin ang="16200000" scaled="1"/>
                <a:tileRect/>
              </a:gradFill>
              <a:ln w="9525" cap="flat" cmpd="sng" algn="ctr">
                <a:noFill/>
                <a:miter lim="800000"/>
              </a:ln>
              <a:effectLst>
                <a:glow rad="63500">
                  <a:schemeClr val="accent1">
                    <a:satMod val="175000"/>
                    <a:alpha val="25000"/>
                  </a:schemeClr>
                </a:glow>
              </a:effectLst>
            </c:spPr>
            <c:extLst>
              <c:ext xmlns:c16="http://schemas.microsoft.com/office/drawing/2014/chart" uri="{C3380CC4-5D6E-409C-BE32-E72D297353CC}">
                <c16:uniqueId val="{0000000D-E372-49D2-B263-AB4B7BAB7BC8}"/>
              </c:ext>
            </c:extLst>
          </c:dPt>
          <c:dPt>
            <c:idx val="7"/>
            <c:invertIfNegative val="0"/>
            <c:bubble3D val="0"/>
            <c:spPr>
              <a:gradFill flip="none" rotWithShape="1">
                <a:gsLst>
                  <a:gs pos="0">
                    <a:schemeClr val="accent1">
                      <a:lumMod val="67000"/>
                    </a:schemeClr>
                  </a:gs>
                  <a:gs pos="48000">
                    <a:schemeClr val="accent1">
                      <a:lumMod val="97000"/>
                      <a:lumOff val="3000"/>
                    </a:schemeClr>
                  </a:gs>
                  <a:gs pos="100000">
                    <a:schemeClr val="accent1">
                      <a:lumMod val="60000"/>
                      <a:lumOff val="40000"/>
                    </a:schemeClr>
                  </a:gs>
                </a:gsLst>
                <a:lin ang="16200000" scaled="1"/>
                <a:tileRect/>
              </a:gradFill>
              <a:ln w="9525" cap="flat" cmpd="sng" algn="ctr">
                <a:noFill/>
                <a:miter lim="800000"/>
              </a:ln>
              <a:effectLst>
                <a:glow rad="63500">
                  <a:schemeClr val="accent1">
                    <a:satMod val="175000"/>
                    <a:alpha val="25000"/>
                  </a:schemeClr>
                </a:glow>
              </a:effectLst>
            </c:spPr>
            <c:extLst>
              <c:ext xmlns:c16="http://schemas.microsoft.com/office/drawing/2014/chart" uri="{C3380CC4-5D6E-409C-BE32-E72D297353CC}">
                <c16:uniqueId val="{0000000F-E372-49D2-B263-AB4B7BAB7BC8}"/>
              </c:ext>
            </c:extLst>
          </c:dPt>
          <c:dPt>
            <c:idx val="8"/>
            <c:invertIfNegative val="0"/>
            <c:bubble3D val="0"/>
            <c:spPr>
              <a:gradFill flip="none" rotWithShape="1">
                <a:gsLst>
                  <a:gs pos="0">
                    <a:schemeClr val="accent1">
                      <a:lumMod val="67000"/>
                    </a:schemeClr>
                  </a:gs>
                  <a:gs pos="48000">
                    <a:schemeClr val="accent1">
                      <a:lumMod val="97000"/>
                      <a:lumOff val="3000"/>
                    </a:schemeClr>
                  </a:gs>
                  <a:gs pos="100000">
                    <a:schemeClr val="accent1">
                      <a:lumMod val="60000"/>
                      <a:lumOff val="40000"/>
                    </a:schemeClr>
                  </a:gs>
                </a:gsLst>
                <a:lin ang="16200000" scaled="1"/>
                <a:tileRect/>
              </a:gradFill>
              <a:ln w="9525" cap="flat" cmpd="sng" algn="ctr">
                <a:noFill/>
                <a:miter lim="800000"/>
              </a:ln>
              <a:effectLst>
                <a:glow rad="63500">
                  <a:schemeClr val="accent1">
                    <a:satMod val="175000"/>
                    <a:alpha val="25000"/>
                  </a:schemeClr>
                </a:glow>
              </a:effectLst>
            </c:spPr>
            <c:extLst>
              <c:ext xmlns:c16="http://schemas.microsoft.com/office/drawing/2014/chart" uri="{C3380CC4-5D6E-409C-BE32-E72D297353CC}">
                <c16:uniqueId val="{00000011-E372-49D2-B263-AB4B7BAB7BC8}"/>
              </c:ext>
            </c:extLst>
          </c:dPt>
          <c:dPt>
            <c:idx val="9"/>
            <c:invertIfNegative val="0"/>
            <c:bubble3D val="0"/>
            <c:spPr>
              <a:gradFill flip="none" rotWithShape="1">
                <a:gsLst>
                  <a:gs pos="0">
                    <a:schemeClr val="accent5">
                      <a:lumMod val="5000"/>
                      <a:lumOff val="95000"/>
                    </a:schemeClr>
                  </a:gs>
                  <a:gs pos="74000">
                    <a:schemeClr val="accent5">
                      <a:lumMod val="45000"/>
                      <a:lumOff val="55000"/>
                    </a:schemeClr>
                  </a:gs>
                  <a:gs pos="83000">
                    <a:schemeClr val="accent5">
                      <a:lumMod val="45000"/>
                      <a:lumOff val="55000"/>
                    </a:schemeClr>
                  </a:gs>
                  <a:gs pos="100000">
                    <a:schemeClr val="accent5">
                      <a:lumMod val="30000"/>
                      <a:lumOff val="70000"/>
                    </a:schemeClr>
                  </a:gs>
                </a:gsLst>
                <a:lin ang="5400000" scaled="1"/>
                <a:tileRect/>
              </a:gradFill>
              <a:ln w="9525" cap="flat" cmpd="sng" algn="ctr">
                <a:noFill/>
                <a:miter lim="800000"/>
              </a:ln>
              <a:effectLst>
                <a:glow rad="63500">
                  <a:schemeClr val="accent1">
                    <a:satMod val="175000"/>
                    <a:alpha val="25000"/>
                  </a:schemeClr>
                </a:glow>
              </a:effectLst>
            </c:spPr>
            <c:extLst>
              <c:ext xmlns:c16="http://schemas.microsoft.com/office/drawing/2014/chart" uri="{C3380CC4-5D6E-409C-BE32-E72D297353CC}">
                <c16:uniqueId val="{00000013-E372-49D2-B263-AB4B7BAB7BC8}"/>
              </c:ext>
            </c:extLst>
          </c:dPt>
          <c:dPt>
            <c:idx val="10"/>
            <c:invertIfNegative val="0"/>
            <c:bubble3D val="0"/>
            <c:spPr>
              <a:gradFill flip="none" rotWithShape="1">
                <a:gsLst>
                  <a:gs pos="0">
                    <a:schemeClr val="accent5">
                      <a:lumMod val="5000"/>
                      <a:lumOff val="95000"/>
                    </a:schemeClr>
                  </a:gs>
                  <a:gs pos="74000">
                    <a:schemeClr val="accent5">
                      <a:lumMod val="45000"/>
                      <a:lumOff val="55000"/>
                    </a:schemeClr>
                  </a:gs>
                  <a:gs pos="83000">
                    <a:schemeClr val="accent5">
                      <a:lumMod val="45000"/>
                      <a:lumOff val="55000"/>
                    </a:schemeClr>
                  </a:gs>
                  <a:gs pos="100000">
                    <a:schemeClr val="accent5">
                      <a:lumMod val="30000"/>
                      <a:lumOff val="70000"/>
                    </a:schemeClr>
                  </a:gs>
                </a:gsLst>
                <a:lin ang="5400000" scaled="1"/>
                <a:tileRect/>
              </a:gradFill>
              <a:ln w="9525" cap="flat" cmpd="sng" algn="ctr">
                <a:noFill/>
                <a:miter lim="800000"/>
              </a:ln>
              <a:effectLst>
                <a:glow rad="63500">
                  <a:schemeClr val="accent1">
                    <a:satMod val="175000"/>
                    <a:alpha val="25000"/>
                  </a:schemeClr>
                </a:glow>
              </a:effectLst>
            </c:spPr>
            <c:extLst>
              <c:ext xmlns:c16="http://schemas.microsoft.com/office/drawing/2014/chart" uri="{C3380CC4-5D6E-409C-BE32-E72D297353CC}">
                <c16:uniqueId val="{00000015-E372-49D2-B263-AB4B7BAB7BC8}"/>
              </c:ext>
            </c:extLst>
          </c:dPt>
          <c:dPt>
            <c:idx val="11"/>
            <c:invertIfNegative val="0"/>
            <c:bubble3D val="0"/>
            <c:spPr>
              <a:gradFill flip="none" rotWithShape="1">
                <a:gsLst>
                  <a:gs pos="0">
                    <a:schemeClr val="accent5">
                      <a:lumMod val="5000"/>
                      <a:lumOff val="95000"/>
                    </a:schemeClr>
                  </a:gs>
                  <a:gs pos="74000">
                    <a:schemeClr val="accent5">
                      <a:lumMod val="45000"/>
                      <a:lumOff val="55000"/>
                    </a:schemeClr>
                  </a:gs>
                  <a:gs pos="83000">
                    <a:schemeClr val="accent5">
                      <a:lumMod val="45000"/>
                      <a:lumOff val="55000"/>
                    </a:schemeClr>
                  </a:gs>
                  <a:gs pos="100000">
                    <a:schemeClr val="accent5">
                      <a:lumMod val="30000"/>
                      <a:lumOff val="70000"/>
                    </a:schemeClr>
                  </a:gs>
                </a:gsLst>
                <a:lin ang="5400000" scaled="1"/>
                <a:tileRect/>
              </a:gradFill>
              <a:ln w="9525" cap="flat" cmpd="sng" algn="ctr">
                <a:noFill/>
                <a:miter lim="800000"/>
              </a:ln>
              <a:effectLst>
                <a:glow rad="63500">
                  <a:schemeClr val="accent1">
                    <a:satMod val="175000"/>
                    <a:alpha val="25000"/>
                  </a:schemeClr>
                </a:glow>
              </a:effectLst>
            </c:spPr>
            <c:extLst>
              <c:ext xmlns:c16="http://schemas.microsoft.com/office/drawing/2014/chart" uri="{C3380CC4-5D6E-409C-BE32-E72D297353CC}">
                <c16:uniqueId val="{00000017-E372-49D2-B263-AB4B7BAB7BC8}"/>
              </c:ext>
            </c:extLst>
          </c:dPt>
          <c:dPt>
            <c:idx val="12"/>
            <c:invertIfNegative val="0"/>
            <c:bubble3D val="0"/>
            <c:spPr>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w="9525" cap="flat" cmpd="sng" algn="ctr">
                <a:noFill/>
                <a:miter lim="800000"/>
              </a:ln>
              <a:effectLst>
                <a:glow rad="63500">
                  <a:schemeClr val="accent1">
                    <a:satMod val="175000"/>
                    <a:alpha val="25000"/>
                  </a:schemeClr>
                </a:glow>
              </a:effectLst>
            </c:spPr>
            <c:extLst>
              <c:ext xmlns:c16="http://schemas.microsoft.com/office/drawing/2014/chart" uri="{C3380CC4-5D6E-409C-BE32-E72D297353CC}">
                <c16:uniqueId val="{00000019-E372-49D2-B263-AB4B7BAB7BC8}"/>
              </c:ext>
            </c:extLst>
          </c:dPt>
          <c:dPt>
            <c:idx val="13"/>
            <c:invertIfNegative val="0"/>
            <c:bubble3D val="0"/>
            <c:spPr>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w="9525" cap="flat" cmpd="sng" algn="ctr">
                <a:noFill/>
                <a:miter lim="800000"/>
              </a:ln>
              <a:effectLst>
                <a:glow rad="63500">
                  <a:schemeClr val="accent1">
                    <a:satMod val="175000"/>
                    <a:alpha val="25000"/>
                  </a:schemeClr>
                </a:glow>
              </a:effectLst>
            </c:spPr>
            <c:extLst>
              <c:ext xmlns:c16="http://schemas.microsoft.com/office/drawing/2014/chart" uri="{C3380CC4-5D6E-409C-BE32-E72D297353CC}">
                <c16:uniqueId val="{0000001B-E372-49D2-B263-AB4B7BAB7BC8}"/>
              </c:ext>
            </c:extLst>
          </c:dPt>
          <c:dPt>
            <c:idx val="14"/>
            <c:invertIfNegative val="0"/>
            <c:bubble3D val="0"/>
            <c:spPr>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w="9525" cap="flat" cmpd="sng" algn="ctr">
                <a:noFill/>
                <a:miter lim="800000"/>
              </a:ln>
              <a:effectLst>
                <a:glow rad="63500">
                  <a:schemeClr val="accent1">
                    <a:satMod val="175000"/>
                    <a:alpha val="25000"/>
                  </a:schemeClr>
                </a:glow>
              </a:effectLst>
            </c:spPr>
            <c:extLst>
              <c:ext xmlns:c16="http://schemas.microsoft.com/office/drawing/2014/chart" uri="{C3380CC4-5D6E-409C-BE32-E72D297353CC}">
                <c16:uniqueId val="{0000001D-E372-49D2-B263-AB4B7BAB7BC8}"/>
              </c:ext>
            </c:extLst>
          </c:dPt>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lt1">
                        <a:lumMod val="75000"/>
                      </a:schemeClr>
                    </a:solidFill>
                    <a:latin typeface="ADLaM Display" panose="02010000000000000000" pitchFamily="2" charset="0"/>
                    <a:ea typeface="ADLaM Display" panose="02010000000000000000" pitchFamily="2" charset="0"/>
                    <a:cs typeface="ADLaM Display" panose="02010000000000000000" pitchFamily="2" charset="0"/>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multiLvlStrRef>
              <c:extLst>
                <c:ext xmlns:c15="http://schemas.microsoft.com/office/drawing/2012/chart" uri="{02D57815-91ED-43cb-92C2-25804820EDAC}">
                  <c15:fullRef>
                    <c15:sqref>Carac!$A$20:$C$49</c15:sqref>
                  </c15:fullRef>
                </c:ext>
              </c:extLst>
              <c:f>(Carac!$A$20:$C$20,Carac!$A$22:$C$22,Carac!$A$24:$C$24,Carac!$A$26:$C$26,Carac!$A$28:$C$28,Carac!$A$30:$C$30,Carac!$A$32:$C$32,Carac!$A$34:$C$34,Carac!$A$36:$C$36,Carac!$A$38:$C$38,Carac!$A$40:$C$40,Carac!$A$42:$C$42,Carac!$A$44:$C$44,Carac!$A$46:$C$46,Carac!$A$48:$C$48)</c:f>
              <c:multiLvlStrCache>
                <c:ptCount val="15"/>
                <c:lvl>
                  <c:pt idx="0">
                    <c:v>Deplacement</c:v>
                  </c:pt>
                  <c:pt idx="1">
                    <c:v>Force</c:v>
                  </c:pt>
                  <c:pt idx="2">
                    <c:v>Endu.</c:v>
                  </c:pt>
                  <c:pt idx="3">
                    <c:v>Hargne</c:v>
                  </c:pt>
                  <c:pt idx="4">
                    <c:v>Combat</c:v>
                  </c:pt>
                  <c:pt idx="5">
                    <c:v>Instinct</c:v>
                  </c:pt>
                  <c:pt idx="6">
                    <c:v>Tir</c:v>
                  </c:pt>
                  <c:pt idx="7">
                    <c:v>Savoir</c:v>
                  </c:pt>
                  <c:pt idx="8">
                    <c:v>Technique</c:v>
                  </c:pt>
                  <c:pt idx="9">
                    <c:v>Aura</c:v>
                  </c:pt>
                  <c:pt idx="10">
                    <c:v>Parole</c:v>
                  </c:pt>
                  <c:pt idx="11">
                    <c:v>Sang Froid</c:v>
                  </c:pt>
                  <c:pt idx="12">
                    <c:v>Discretion</c:v>
                  </c:pt>
                  <c:pt idx="13">
                    <c:v>Perception</c:v>
                  </c:pt>
                  <c:pt idx="14">
                    <c:v>Dexterite</c:v>
                  </c:pt>
                </c:lvl>
                <c:lvl>
                  <c:pt idx="0">
                    <c:v>2</c:v>
                  </c:pt>
                  <c:pt idx="3">
                    <c:v>2</c:v>
                  </c:pt>
                  <c:pt idx="6">
                    <c:v>2</c:v>
                  </c:pt>
                  <c:pt idx="9">
                    <c:v>2</c:v>
                  </c:pt>
                  <c:pt idx="12">
                    <c:v>2</c:v>
                  </c:pt>
                </c:lvl>
                <c:lvl>
                  <c:pt idx="0">
                    <c:v>CHAIR</c:v>
                  </c:pt>
                  <c:pt idx="3">
                    <c:v>BETE</c:v>
                  </c:pt>
                  <c:pt idx="6">
                    <c:v>MACHINE</c:v>
                  </c:pt>
                  <c:pt idx="9">
                    <c:v>DAME</c:v>
                  </c:pt>
                  <c:pt idx="12">
                    <c:v>MASQUE</c:v>
                  </c:pt>
                </c:lvl>
              </c:multiLvlStrCache>
            </c:multiLvlStrRef>
          </c:cat>
          <c:val>
            <c:numRef>
              <c:extLst>
                <c:ext xmlns:c15="http://schemas.microsoft.com/office/drawing/2012/chart" uri="{02D57815-91ED-43cb-92C2-25804820EDAC}">
                  <c15:fullRef>
                    <c15:sqref>Carac!$D$20:$D$49</c15:sqref>
                  </c15:fullRef>
                </c:ext>
              </c:extLst>
              <c:f>(Carac!$D$20,Carac!$D$22,Carac!$D$24,Carac!$D$26,Carac!$D$28,Carac!$D$30,Carac!$D$32,Carac!$D$34,Carac!$D$36,Carac!$D$38,Carac!$D$40,Carac!$D$42,Carac!$D$44,Carac!$D$46,Carac!$D$48)</c:f>
              <c:numCache>
                <c:formatCode>General</c:formatCode>
                <c:ptCount val="15"/>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numCache>
            </c:numRef>
          </c:val>
          <c:extLst>
            <c:ext xmlns:c16="http://schemas.microsoft.com/office/drawing/2014/chart" uri="{C3380CC4-5D6E-409C-BE32-E72D297353CC}">
              <c16:uniqueId val="{0000001E-E372-49D2-B263-AB4B7BAB7BC8}"/>
            </c:ext>
          </c:extLst>
        </c:ser>
        <c:dLbls>
          <c:dLblPos val="outEnd"/>
          <c:showLegendKey val="0"/>
          <c:showVal val="1"/>
          <c:showCatName val="0"/>
          <c:showSerName val="0"/>
          <c:showPercent val="0"/>
          <c:showBubbleSize val="0"/>
        </c:dLbls>
        <c:gapWidth val="182"/>
        <c:overlap val="-50"/>
        <c:axId val="1468980095"/>
        <c:axId val="1468977695"/>
      </c:barChart>
      <c:catAx>
        <c:axId val="1468980095"/>
        <c:scaling>
          <c:orientation val="maxMin"/>
        </c:scaling>
        <c:delete val="0"/>
        <c:axPos val="l"/>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lt1">
                    <a:lumMod val="75000"/>
                  </a:schemeClr>
                </a:solidFill>
                <a:latin typeface="ADLaM Display" panose="02010000000000000000" pitchFamily="2" charset="0"/>
                <a:ea typeface="ADLaM Display" panose="02010000000000000000" pitchFamily="2" charset="0"/>
                <a:cs typeface="ADLaM Display" panose="02010000000000000000" pitchFamily="2" charset="0"/>
              </a:defRPr>
            </a:pPr>
            <a:endParaRPr lang="fr-FR"/>
          </a:p>
        </c:txPr>
        <c:crossAx val="1468977695"/>
        <c:crosses val="autoZero"/>
        <c:auto val="1"/>
        <c:lblAlgn val="ctr"/>
        <c:lblOffset val="100"/>
        <c:noMultiLvlLbl val="0"/>
      </c:catAx>
      <c:valAx>
        <c:axId val="1468977695"/>
        <c:scaling>
          <c:orientation val="minMax"/>
        </c:scaling>
        <c:delete val="1"/>
        <c:axPos val="t"/>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crossAx val="1468980095"/>
        <c:crosses val="autoZero"/>
        <c:crossBetween val="between"/>
      </c:valAx>
      <c:spPr>
        <a:noFill/>
        <a:ln>
          <a:noFill/>
        </a:ln>
        <a:effectLst/>
      </c:spPr>
    </c:plotArea>
    <c:plotVisOnly val="1"/>
    <c:dispBlanksAs val="gap"/>
    <c:showDLblsOverMax val="0"/>
  </c:chart>
  <c:spPr>
    <a:blipFill dpi="0" rotWithShape="1">
      <a:blip xmlns:r="http://schemas.openxmlformats.org/officeDocument/2006/relationships" r:embed="rId3"/>
      <a:srcRect/>
      <a:stretch>
        <a:fillRect/>
      </a:stretch>
    </a:blipFill>
    <a:ln w="9525" cap="flat" cmpd="sng" algn="ctr">
      <a:solidFill>
        <a:schemeClr val="dk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339">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dk1">
                <a:lumMod val="65000"/>
                <a:lumOff val="35000"/>
              </a:schemeClr>
            </a:gs>
            <a:gs pos="100000">
              <a:schemeClr val="dk1">
                <a:lumMod val="75000"/>
                <a:lumOff val="25000"/>
              </a:schemeClr>
            </a:gs>
          </a:gsLst>
          <a:lin ang="10800000" scaled="0"/>
        </a:gradFill>
        <a:round/>
      </a:ln>
      <a:effectLst/>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trlProps/ctrlProp1.xml><?xml version="1.0" encoding="utf-8"?>
<formControlPr xmlns="http://schemas.microsoft.com/office/spreadsheetml/2009/9/main" objectType="Spin" dx="25" fmlaLink="$D$20" max="30000" page="10"/>
</file>

<file path=xl/ctrlProps/ctrlProp10.xml><?xml version="1.0" encoding="utf-8"?>
<formControlPr xmlns="http://schemas.microsoft.com/office/spreadsheetml/2009/9/main" objectType="CheckBox" fmlaLink="Carac!$E$30" lockText="1" noThreeD="1"/>
</file>

<file path=xl/ctrlProps/ctrlProp11.xml><?xml version="1.0" encoding="utf-8"?>
<formControlPr xmlns="http://schemas.microsoft.com/office/spreadsheetml/2009/9/main" objectType="CheckBox" fmlaLink="Carac!$E$32" lockText="1" noThreeD="1"/>
</file>

<file path=xl/ctrlProps/ctrlProp12.xml><?xml version="1.0" encoding="utf-8"?>
<formControlPr xmlns="http://schemas.microsoft.com/office/spreadsheetml/2009/9/main" objectType="CheckBox" fmlaLink="Carac!$E$34" lockText="1" noThreeD="1"/>
</file>

<file path=xl/ctrlProps/ctrlProp13.xml><?xml version="1.0" encoding="utf-8"?>
<formControlPr xmlns="http://schemas.microsoft.com/office/spreadsheetml/2009/9/main" objectType="CheckBox" fmlaLink="Carac!$E$36" lockText="1" noThreeD="1"/>
</file>

<file path=xl/ctrlProps/ctrlProp14.xml><?xml version="1.0" encoding="utf-8"?>
<formControlPr xmlns="http://schemas.microsoft.com/office/spreadsheetml/2009/9/main" objectType="CheckBox" fmlaLink="Carac!$E$38" lockText="1" noThreeD="1"/>
</file>

<file path=xl/ctrlProps/ctrlProp15.xml><?xml version="1.0" encoding="utf-8"?>
<formControlPr xmlns="http://schemas.microsoft.com/office/spreadsheetml/2009/9/main" objectType="CheckBox" fmlaLink="Carac!$E$40" lockText="1" noThreeD="1"/>
</file>

<file path=xl/ctrlProps/ctrlProp16.xml><?xml version="1.0" encoding="utf-8"?>
<formControlPr xmlns="http://schemas.microsoft.com/office/spreadsheetml/2009/9/main" objectType="CheckBox" fmlaLink="Carac!$E$42" lockText="1" noThreeD="1"/>
</file>

<file path=xl/ctrlProps/ctrlProp17.xml><?xml version="1.0" encoding="utf-8"?>
<formControlPr xmlns="http://schemas.microsoft.com/office/spreadsheetml/2009/9/main" objectType="CheckBox" fmlaLink="Carac!$E$44" lockText="1" noThreeD="1"/>
</file>

<file path=xl/ctrlProps/ctrlProp18.xml><?xml version="1.0" encoding="utf-8"?>
<formControlPr xmlns="http://schemas.microsoft.com/office/spreadsheetml/2009/9/main" objectType="CheckBox" fmlaLink="Carac!$E$46" lockText="1" noThreeD="1"/>
</file>

<file path=xl/ctrlProps/ctrlProp19.xml><?xml version="1.0" encoding="utf-8"?>
<formControlPr xmlns="http://schemas.microsoft.com/office/spreadsheetml/2009/9/main" objectType="CheckBox" fmlaLink="Carac!$E$48" lockText="1" noThreeD="1"/>
</file>

<file path=xl/ctrlProps/ctrlProp2.xml><?xml version="1.0" encoding="utf-8"?>
<formControlPr xmlns="http://schemas.microsoft.com/office/spreadsheetml/2009/9/main" objectType="Spin" dx="25" fmlaLink="$K$40" max="30000" page="10" val="50"/>
</file>

<file path=xl/ctrlProps/ctrlProp20.xml><?xml version="1.0" encoding="utf-8"?>
<formControlPr xmlns="http://schemas.microsoft.com/office/spreadsheetml/2009/9/main" objectType="CheckBox" fmlaLink="Carac!$F$22" lockText="1" noThreeD="1"/>
</file>

<file path=xl/ctrlProps/ctrlProp21.xml><?xml version="1.0" encoding="utf-8"?>
<formControlPr xmlns="http://schemas.microsoft.com/office/spreadsheetml/2009/9/main" objectType="CheckBox" fmlaLink="Carac!$F$24" lockText="1" noThreeD="1"/>
</file>

<file path=xl/ctrlProps/ctrlProp22.xml><?xml version="1.0" encoding="utf-8"?>
<formControlPr xmlns="http://schemas.microsoft.com/office/spreadsheetml/2009/9/main" objectType="CheckBox" fmlaLink="Carac!$F$26" lockText="1" noThreeD="1"/>
</file>

<file path=xl/ctrlProps/ctrlProp23.xml><?xml version="1.0" encoding="utf-8"?>
<formControlPr xmlns="http://schemas.microsoft.com/office/spreadsheetml/2009/9/main" objectType="CheckBox" fmlaLink="Carac!$F$32" lockText="1" noThreeD="1"/>
</file>

<file path=xl/ctrlProps/ctrlProp24.xml><?xml version="1.0" encoding="utf-8"?>
<formControlPr xmlns="http://schemas.microsoft.com/office/spreadsheetml/2009/9/main" objectType="CheckBox" fmlaLink="Carac!$F$34" lockText="1" noThreeD="1"/>
</file>

<file path=xl/ctrlProps/ctrlProp25.xml><?xml version="1.0" encoding="utf-8"?>
<formControlPr xmlns="http://schemas.microsoft.com/office/spreadsheetml/2009/9/main" objectType="CheckBox" fmlaLink="Carac!$F$36" lockText="1" noThreeD="1"/>
</file>

<file path=xl/ctrlProps/ctrlProp26.xml><?xml version="1.0" encoding="utf-8"?>
<formControlPr xmlns="http://schemas.microsoft.com/office/spreadsheetml/2009/9/main" objectType="CheckBox" fmlaLink="Carac!$F$38" lockText="1" noThreeD="1"/>
</file>

<file path=xl/ctrlProps/ctrlProp27.xml><?xml version="1.0" encoding="utf-8"?>
<formControlPr xmlns="http://schemas.microsoft.com/office/spreadsheetml/2009/9/main" objectType="CheckBox" fmlaLink="Carac!$F$40" lockText="1" noThreeD="1"/>
</file>

<file path=xl/ctrlProps/ctrlProp28.xml><?xml version="1.0" encoding="utf-8"?>
<formControlPr xmlns="http://schemas.microsoft.com/office/spreadsheetml/2009/9/main" objectType="CheckBox" fmlaLink="Carac!$F$42" lockText="1" noThreeD="1"/>
</file>

<file path=xl/ctrlProps/ctrlProp29.xml><?xml version="1.0" encoding="utf-8"?>
<formControlPr xmlns="http://schemas.microsoft.com/office/spreadsheetml/2009/9/main" objectType="CheckBox" fmlaLink="Carac!$F$44" lockText="1" noThreeD="1"/>
</file>

<file path=xl/ctrlProps/ctrlProp3.xml><?xml version="1.0" encoding="utf-8"?>
<formControlPr xmlns="http://schemas.microsoft.com/office/spreadsheetml/2009/9/main" objectType="Spin" dx="25" fmlaLink="$O$40" max="30000" page="10" val="80"/>
</file>

<file path=xl/ctrlProps/ctrlProp30.xml><?xml version="1.0" encoding="utf-8"?>
<formControlPr xmlns="http://schemas.microsoft.com/office/spreadsheetml/2009/9/main" objectType="CheckBox" fmlaLink="Carac!$F$46" lockText="1" noThreeD="1"/>
</file>

<file path=xl/ctrlProps/ctrlProp31.xml><?xml version="1.0" encoding="utf-8"?>
<formControlPr xmlns="http://schemas.microsoft.com/office/spreadsheetml/2009/9/main" objectType="CheckBox" fmlaLink="Carac!$F$48" lockText="1" noThreeD="1"/>
</file>

<file path=xl/ctrlProps/ctrlProp32.xml><?xml version="1.0" encoding="utf-8"?>
<formControlPr xmlns="http://schemas.microsoft.com/office/spreadsheetml/2009/9/main" objectType="CheckBox" fmlaLink="Carac!$F$28" lockText="1" noThreeD="1"/>
</file>

<file path=xl/ctrlProps/ctrlProp33.xml><?xml version="1.0" encoding="utf-8"?>
<formControlPr xmlns="http://schemas.microsoft.com/office/spreadsheetml/2009/9/main" objectType="CheckBox" fmlaLink="Carac!$F$30" lockText="1" noThreeD="1"/>
</file>

<file path=xl/ctrlProps/ctrlProp34.xml><?xml version="1.0" encoding="utf-8"?>
<formControlPr xmlns="http://schemas.microsoft.com/office/spreadsheetml/2009/9/main" objectType="CheckBox" fmlaLink="Carac!$G$22" lockText="1" noThreeD="1"/>
</file>

<file path=xl/ctrlProps/ctrlProp35.xml><?xml version="1.0" encoding="utf-8"?>
<formControlPr xmlns="http://schemas.microsoft.com/office/spreadsheetml/2009/9/main" objectType="CheckBox" fmlaLink="Carac!$G$24" lockText="1" noThreeD="1"/>
</file>

<file path=xl/ctrlProps/ctrlProp36.xml><?xml version="1.0" encoding="utf-8"?>
<formControlPr xmlns="http://schemas.microsoft.com/office/spreadsheetml/2009/9/main" objectType="CheckBox" fmlaLink="Carac!$G$26" lockText="1" noThreeD="1"/>
</file>

<file path=xl/ctrlProps/ctrlProp37.xml><?xml version="1.0" encoding="utf-8"?>
<formControlPr xmlns="http://schemas.microsoft.com/office/spreadsheetml/2009/9/main" objectType="CheckBox" fmlaLink="Carac!$G$28" lockText="1" noThreeD="1"/>
</file>

<file path=xl/ctrlProps/ctrlProp38.xml><?xml version="1.0" encoding="utf-8"?>
<formControlPr xmlns="http://schemas.microsoft.com/office/spreadsheetml/2009/9/main" objectType="CheckBox" fmlaLink="Carac!$G$32" lockText="1" noThreeD="1"/>
</file>

<file path=xl/ctrlProps/ctrlProp39.xml><?xml version="1.0" encoding="utf-8"?>
<formControlPr xmlns="http://schemas.microsoft.com/office/spreadsheetml/2009/9/main" objectType="CheckBox" fmlaLink="Carac!$G$34" lockText="1" noThreeD="1"/>
</file>

<file path=xl/ctrlProps/ctrlProp4.xml><?xml version="1.0" encoding="utf-8"?>
<formControlPr xmlns="http://schemas.microsoft.com/office/spreadsheetml/2009/9/main" objectType="Spin" dx="25" fmlaLink="$G$40" max="30000" page="10" val="30"/>
</file>

<file path=xl/ctrlProps/ctrlProp40.xml><?xml version="1.0" encoding="utf-8"?>
<formControlPr xmlns="http://schemas.microsoft.com/office/spreadsheetml/2009/9/main" objectType="CheckBox" fmlaLink="Carac!$G$36" lockText="1" noThreeD="1"/>
</file>

<file path=xl/ctrlProps/ctrlProp41.xml><?xml version="1.0" encoding="utf-8"?>
<formControlPr xmlns="http://schemas.microsoft.com/office/spreadsheetml/2009/9/main" objectType="CheckBox" fmlaLink="Carac!$G$38" lockText="1" noThreeD="1"/>
</file>

<file path=xl/ctrlProps/ctrlProp42.xml><?xml version="1.0" encoding="utf-8"?>
<formControlPr xmlns="http://schemas.microsoft.com/office/spreadsheetml/2009/9/main" objectType="CheckBox" fmlaLink="Carac!$G$40" lockText="1" noThreeD="1"/>
</file>

<file path=xl/ctrlProps/ctrlProp43.xml><?xml version="1.0" encoding="utf-8"?>
<formControlPr xmlns="http://schemas.microsoft.com/office/spreadsheetml/2009/9/main" objectType="CheckBox" fmlaLink="Carac!$G$42" lockText="1" noThreeD="1"/>
</file>

<file path=xl/ctrlProps/ctrlProp44.xml><?xml version="1.0" encoding="utf-8"?>
<formControlPr xmlns="http://schemas.microsoft.com/office/spreadsheetml/2009/9/main" objectType="CheckBox" fmlaLink="Carac!$G$44" lockText="1" noThreeD="1"/>
</file>

<file path=xl/ctrlProps/ctrlProp45.xml><?xml version="1.0" encoding="utf-8"?>
<formControlPr xmlns="http://schemas.microsoft.com/office/spreadsheetml/2009/9/main" objectType="CheckBox" fmlaLink="Carac!$G$46" lockText="1" noThreeD="1"/>
</file>

<file path=xl/ctrlProps/ctrlProp46.xml><?xml version="1.0" encoding="utf-8"?>
<formControlPr xmlns="http://schemas.microsoft.com/office/spreadsheetml/2009/9/main" objectType="CheckBox" fmlaLink="Carac!$G$48" lockText="1" noThreeD="1"/>
</file>

<file path=xl/ctrlProps/ctrlProp47.xml><?xml version="1.0" encoding="utf-8"?>
<formControlPr xmlns="http://schemas.microsoft.com/office/spreadsheetml/2009/9/main" objectType="CheckBox" fmlaLink="Carac!$G$30" lockText="1" noThreeD="1"/>
</file>

<file path=xl/ctrlProps/ctrlProp48.xml><?xml version="1.0" encoding="utf-8"?>
<formControlPr xmlns="http://schemas.microsoft.com/office/spreadsheetml/2009/9/main" objectType="CheckBox" fmlaLink="Carac!$H$32" lockText="1" noThreeD="1"/>
</file>

<file path=xl/ctrlProps/ctrlProp49.xml><?xml version="1.0" encoding="utf-8"?>
<formControlPr xmlns="http://schemas.microsoft.com/office/spreadsheetml/2009/9/main" objectType="CheckBox" fmlaLink="Carac!$H$36" lockText="1" noThreeD="1"/>
</file>

<file path=xl/ctrlProps/ctrlProp5.xml><?xml version="1.0" encoding="utf-8"?>
<formControlPr xmlns="http://schemas.microsoft.com/office/spreadsheetml/2009/9/main" objectType="Spin" dx="25" fmlaLink="$C$40" max="30000" page="10" val="34"/>
</file>

<file path=xl/ctrlProps/ctrlProp50.xml><?xml version="1.0" encoding="utf-8"?>
<formControlPr xmlns="http://schemas.microsoft.com/office/spreadsheetml/2009/9/main" objectType="CheckBox" fmlaLink="Carac!$H$38" lockText="1" noThreeD="1"/>
</file>

<file path=xl/ctrlProps/ctrlProp51.xml><?xml version="1.0" encoding="utf-8"?>
<formControlPr xmlns="http://schemas.microsoft.com/office/spreadsheetml/2009/9/main" objectType="CheckBox" fmlaLink="Carac!$H$42" lockText="1" noThreeD="1"/>
</file>

<file path=xl/ctrlProps/ctrlProp52.xml><?xml version="1.0" encoding="utf-8"?>
<formControlPr xmlns="http://schemas.microsoft.com/office/spreadsheetml/2009/9/main" objectType="CheckBox" fmlaLink="Carac!$H$48" lockText="1" noThreeD="1"/>
</file>

<file path=xl/ctrlProps/ctrlProp53.xml><?xml version="1.0" encoding="utf-8"?>
<formControlPr xmlns="http://schemas.microsoft.com/office/spreadsheetml/2009/9/main" objectType="CheckBox" fmlaLink="Carac!$H$22" lockText="1" noThreeD="1"/>
</file>

<file path=xl/ctrlProps/ctrlProp54.xml><?xml version="1.0" encoding="utf-8"?>
<formControlPr xmlns="http://schemas.microsoft.com/office/spreadsheetml/2009/9/main" objectType="CheckBox" fmlaLink="Carac!$H$24" lockText="1" noThreeD="1"/>
</file>

<file path=xl/ctrlProps/ctrlProp55.xml><?xml version="1.0" encoding="utf-8"?>
<formControlPr xmlns="http://schemas.microsoft.com/office/spreadsheetml/2009/9/main" objectType="CheckBox" fmlaLink="Carac!$H$26" lockText="1" noThreeD="1"/>
</file>

<file path=xl/ctrlProps/ctrlProp56.xml><?xml version="1.0" encoding="utf-8"?>
<formControlPr xmlns="http://schemas.microsoft.com/office/spreadsheetml/2009/9/main" objectType="CheckBox" fmlaLink="Carac!$H$28" lockText="1" noThreeD="1"/>
</file>

<file path=xl/ctrlProps/ctrlProp57.xml><?xml version="1.0" encoding="utf-8"?>
<formControlPr xmlns="http://schemas.microsoft.com/office/spreadsheetml/2009/9/main" objectType="CheckBox" fmlaLink="Carac!$H$34" lockText="1" noThreeD="1"/>
</file>

<file path=xl/ctrlProps/ctrlProp58.xml><?xml version="1.0" encoding="utf-8"?>
<formControlPr xmlns="http://schemas.microsoft.com/office/spreadsheetml/2009/9/main" objectType="CheckBox" fmlaLink="Carac!$H$40" lockText="1" noThreeD="1"/>
</file>

<file path=xl/ctrlProps/ctrlProp59.xml><?xml version="1.0" encoding="utf-8"?>
<formControlPr xmlns="http://schemas.microsoft.com/office/spreadsheetml/2009/9/main" objectType="CheckBox" fmlaLink="Carac!$H$44" lockText="1" noThreeD="1"/>
</file>

<file path=xl/ctrlProps/ctrlProp6.xml><?xml version="1.0" encoding="utf-8"?>
<formControlPr xmlns="http://schemas.microsoft.com/office/spreadsheetml/2009/9/main" objectType="CheckBox" fmlaLink="Carac!$E$22" lockText="1" noThreeD="1"/>
</file>

<file path=xl/ctrlProps/ctrlProp60.xml><?xml version="1.0" encoding="utf-8"?>
<formControlPr xmlns="http://schemas.microsoft.com/office/spreadsheetml/2009/9/main" objectType="CheckBox" fmlaLink="Carac!$H$46" lockText="1" noThreeD="1"/>
</file>

<file path=xl/ctrlProps/ctrlProp61.xml><?xml version="1.0" encoding="utf-8"?>
<formControlPr xmlns="http://schemas.microsoft.com/office/spreadsheetml/2009/9/main" objectType="CheckBox" fmlaLink="Carac!$H$30" lockText="1" noThreeD="1"/>
</file>

<file path=xl/ctrlProps/ctrlProp62.xml><?xml version="1.0" encoding="utf-8"?>
<formControlPr xmlns="http://schemas.microsoft.com/office/spreadsheetml/2009/9/main" objectType="CheckBox" fmlaLink="Carac!$I$22" lockText="1" noThreeD="1"/>
</file>

<file path=xl/ctrlProps/ctrlProp63.xml><?xml version="1.0" encoding="utf-8"?>
<formControlPr xmlns="http://schemas.microsoft.com/office/spreadsheetml/2009/9/main" objectType="CheckBox" fmlaLink="Carac!$I$24" lockText="1" noThreeD="1"/>
</file>

<file path=xl/ctrlProps/ctrlProp64.xml><?xml version="1.0" encoding="utf-8"?>
<formControlPr xmlns="http://schemas.microsoft.com/office/spreadsheetml/2009/9/main" objectType="CheckBox" fmlaLink="Carac!$I$26" lockText="1" noThreeD="1"/>
</file>

<file path=xl/ctrlProps/ctrlProp65.xml><?xml version="1.0" encoding="utf-8"?>
<formControlPr xmlns="http://schemas.microsoft.com/office/spreadsheetml/2009/9/main" objectType="CheckBox" fmlaLink="Carac!$I$28" lockText="1" noThreeD="1"/>
</file>

<file path=xl/ctrlProps/ctrlProp66.xml><?xml version="1.0" encoding="utf-8"?>
<formControlPr xmlns="http://schemas.microsoft.com/office/spreadsheetml/2009/9/main" objectType="CheckBox" fmlaLink="Carac!$I$32" lockText="1" noThreeD="1"/>
</file>

<file path=xl/ctrlProps/ctrlProp67.xml><?xml version="1.0" encoding="utf-8"?>
<formControlPr xmlns="http://schemas.microsoft.com/office/spreadsheetml/2009/9/main" objectType="CheckBox" fmlaLink="Carac!$I$34" lockText="1" noThreeD="1"/>
</file>

<file path=xl/ctrlProps/ctrlProp68.xml><?xml version="1.0" encoding="utf-8"?>
<formControlPr xmlns="http://schemas.microsoft.com/office/spreadsheetml/2009/9/main" objectType="CheckBox" fmlaLink="Carac!$I$36" lockText="1" noThreeD="1"/>
</file>

<file path=xl/ctrlProps/ctrlProp69.xml><?xml version="1.0" encoding="utf-8"?>
<formControlPr xmlns="http://schemas.microsoft.com/office/spreadsheetml/2009/9/main" objectType="CheckBox" fmlaLink="Carac!$I$38" lockText="1" noThreeD="1"/>
</file>

<file path=xl/ctrlProps/ctrlProp7.xml><?xml version="1.0" encoding="utf-8"?>
<formControlPr xmlns="http://schemas.microsoft.com/office/spreadsheetml/2009/9/main" objectType="CheckBox" fmlaLink="Carac!$E$24" lockText="1" noThreeD="1"/>
</file>

<file path=xl/ctrlProps/ctrlProp70.xml><?xml version="1.0" encoding="utf-8"?>
<formControlPr xmlns="http://schemas.microsoft.com/office/spreadsheetml/2009/9/main" objectType="CheckBox" fmlaLink="Carac!$I$40" lockText="1" noThreeD="1"/>
</file>

<file path=xl/ctrlProps/ctrlProp71.xml><?xml version="1.0" encoding="utf-8"?>
<formControlPr xmlns="http://schemas.microsoft.com/office/spreadsheetml/2009/9/main" objectType="CheckBox" fmlaLink="Carac!$I$42" lockText="1" noThreeD="1"/>
</file>

<file path=xl/ctrlProps/ctrlProp72.xml><?xml version="1.0" encoding="utf-8"?>
<formControlPr xmlns="http://schemas.microsoft.com/office/spreadsheetml/2009/9/main" objectType="CheckBox" fmlaLink="Carac!$I$44" lockText="1" noThreeD="1"/>
</file>

<file path=xl/ctrlProps/ctrlProp73.xml><?xml version="1.0" encoding="utf-8"?>
<formControlPr xmlns="http://schemas.microsoft.com/office/spreadsheetml/2009/9/main" objectType="CheckBox" fmlaLink="Carac!$I$46" lockText="1" noThreeD="1"/>
</file>

<file path=xl/ctrlProps/ctrlProp74.xml><?xml version="1.0" encoding="utf-8"?>
<formControlPr xmlns="http://schemas.microsoft.com/office/spreadsheetml/2009/9/main" objectType="CheckBox" fmlaLink="Carac!$I$48" lockText="1" noThreeD="1"/>
</file>

<file path=xl/ctrlProps/ctrlProp75.xml><?xml version="1.0" encoding="utf-8"?>
<formControlPr xmlns="http://schemas.microsoft.com/office/spreadsheetml/2009/9/main" objectType="CheckBox" fmlaLink="Carac!$I$30" lockText="1" noThreeD="1"/>
</file>

<file path=xl/ctrlProps/ctrlProp76.xml><?xml version="1.0" encoding="utf-8"?>
<formControlPr xmlns="http://schemas.microsoft.com/office/spreadsheetml/2009/9/main" objectType="CheckBox" fmlaLink="Carac!$E$20" lockText="1" noThreeD="1"/>
</file>

<file path=xl/ctrlProps/ctrlProp77.xml><?xml version="1.0" encoding="utf-8"?>
<formControlPr xmlns="http://schemas.microsoft.com/office/spreadsheetml/2009/9/main" objectType="CheckBox" fmlaLink="Carac!$F$20" lockText="1" noThreeD="1"/>
</file>

<file path=xl/ctrlProps/ctrlProp78.xml><?xml version="1.0" encoding="utf-8"?>
<formControlPr xmlns="http://schemas.microsoft.com/office/spreadsheetml/2009/9/main" objectType="CheckBox" fmlaLink="Carac!$G$20" lockText="1" noThreeD="1"/>
</file>

<file path=xl/ctrlProps/ctrlProp79.xml><?xml version="1.0" encoding="utf-8"?>
<formControlPr xmlns="http://schemas.microsoft.com/office/spreadsheetml/2009/9/main" objectType="CheckBox" fmlaLink="Carac!$H$20" lockText="1" noThreeD="1"/>
</file>

<file path=xl/ctrlProps/ctrlProp8.xml><?xml version="1.0" encoding="utf-8"?>
<formControlPr xmlns="http://schemas.microsoft.com/office/spreadsheetml/2009/9/main" objectType="CheckBox" fmlaLink="Carac!$E$26" lockText="1" noThreeD="1"/>
</file>

<file path=xl/ctrlProps/ctrlProp80.xml><?xml version="1.0" encoding="utf-8"?>
<formControlPr xmlns="http://schemas.microsoft.com/office/spreadsheetml/2009/9/main" objectType="CheckBox" fmlaLink="Carac!$I$20" lockText="1" noThreeD="1"/>
</file>

<file path=xl/ctrlProps/ctrlProp9.xml><?xml version="1.0" encoding="utf-8"?>
<formControlPr xmlns="http://schemas.microsoft.com/office/spreadsheetml/2009/9/main" objectType="CheckBox" fmlaLink="Carac!$E$28" lockText="1" noThreeD="1"/>
</file>

<file path=xl/drawings/_rels/drawing2.xml.rels><?xml version="1.0" encoding="UTF-8" standalone="yes"?>
<Relationships xmlns="http://schemas.openxmlformats.org/package/2006/relationships"><Relationship Id="rId3" Type="http://schemas.openxmlformats.org/officeDocument/2006/relationships/image" Target="../media/image26.png"/><Relationship Id="rId7" Type="http://schemas.openxmlformats.org/officeDocument/2006/relationships/chart" Target="../charts/chart4.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3.xml"/><Relationship Id="rId5" Type="http://schemas.openxmlformats.org/officeDocument/2006/relationships/image" Target="../media/image28.emf"/><Relationship Id="rId4" Type="http://schemas.openxmlformats.org/officeDocument/2006/relationships/image" Target="../media/image27.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5.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1.emf"/><Relationship Id="rId1" Type="http://schemas.openxmlformats.org/officeDocument/2006/relationships/image" Target="../media/image30.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444500</xdr:colOff>
          <xdr:row>18</xdr:row>
          <xdr:rowOff>19050</xdr:rowOff>
        </xdr:from>
        <xdr:to>
          <xdr:col>12</xdr:col>
          <xdr:colOff>622300</xdr:colOff>
          <xdr:row>19</xdr:row>
          <xdr:rowOff>0</xdr:rowOff>
        </xdr:to>
        <xdr:sp macro="" textlink="">
          <xdr:nvSpPr>
            <xdr:cNvPr id="4196" name="Spinner 100" hidden="1">
              <a:extLst>
                <a:ext uri="{63B3BB69-23CF-44E3-9099-C40C66FF867C}">
                  <a14:compatExt spid="_x0000_s4196"/>
                </a:ext>
                <a:ext uri="{FF2B5EF4-FFF2-40B4-BE49-F238E27FC236}">
                  <a16:creationId xmlns:a16="http://schemas.microsoft.com/office/drawing/2014/main" id="{00000000-0008-0000-0100-000064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18</xdr:row>
          <xdr:rowOff>6350</xdr:rowOff>
        </xdr:from>
        <xdr:to>
          <xdr:col>5</xdr:col>
          <xdr:colOff>0</xdr:colOff>
          <xdr:row>18</xdr:row>
          <xdr:rowOff>158750</xdr:rowOff>
        </xdr:to>
        <xdr:sp macro="" textlink="">
          <xdr:nvSpPr>
            <xdr:cNvPr id="4213" name="SpinButton1" hidden="1">
              <a:extLst>
                <a:ext uri="{63B3BB69-23CF-44E3-9099-C40C66FF867C}">
                  <a14:compatExt spid="_x0000_s4213"/>
                </a:ext>
                <a:ext uri="{FF2B5EF4-FFF2-40B4-BE49-F238E27FC236}">
                  <a16:creationId xmlns:a16="http://schemas.microsoft.com/office/drawing/2014/main" id="{00000000-0008-0000-0100-000075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5</xdr:col>
      <xdr:colOff>681541</xdr:colOff>
      <xdr:row>6</xdr:row>
      <xdr:rowOff>79514</xdr:rowOff>
    </xdr:from>
    <xdr:to>
      <xdr:col>7</xdr:col>
      <xdr:colOff>485031</xdr:colOff>
      <xdr:row>36</xdr:row>
      <xdr:rowOff>78678</xdr:rowOff>
    </xdr:to>
    <xdr:graphicFrame macro="">
      <xdr:nvGraphicFramePr>
        <xdr:cNvPr id="2" name="Graphique 1">
          <a:extLst>
            <a:ext uri="{FF2B5EF4-FFF2-40B4-BE49-F238E27FC236}">
              <a16:creationId xmlns:a16="http://schemas.microsoft.com/office/drawing/2014/main" id="{2F2BC601-962E-4FF3-87E6-4A0D6FB577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283138</xdr:colOff>
      <xdr:row>6</xdr:row>
      <xdr:rowOff>90874</xdr:rowOff>
    </xdr:from>
    <xdr:to>
      <xdr:col>14</xdr:col>
      <xdr:colOff>238540</xdr:colOff>
      <xdr:row>36</xdr:row>
      <xdr:rowOff>25895</xdr:rowOff>
    </xdr:to>
    <xdr:graphicFrame macro="">
      <xdr:nvGraphicFramePr>
        <xdr:cNvPr id="3" name="Graphique 2">
          <a:extLst>
            <a:ext uri="{FF2B5EF4-FFF2-40B4-BE49-F238E27FC236}">
              <a16:creationId xmlns:a16="http://schemas.microsoft.com/office/drawing/2014/main" id="{F45A5258-6DB3-4EFA-9611-4649175251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614723</xdr:colOff>
      <xdr:row>30</xdr:row>
      <xdr:rowOff>48498</xdr:rowOff>
    </xdr:from>
    <xdr:to>
      <xdr:col>13</xdr:col>
      <xdr:colOff>191571</xdr:colOff>
      <xdr:row>34</xdr:row>
      <xdr:rowOff>49639</xdr:rowOff>
    </xdr:to>
    <xdr:sp macro="" textlink="Carac!B9">
      <xdr:nvSpPr>
        <xdr:cNvPr id="4" name="Ruban : incliné vers le bas 3">
          <a:extLst>
            <a:ext uri="{FF2B5EF4-FFF2-40B4-BE49-F238E27FC236}">
              <a16:creationId xmlns:a16="http://schemas.microsoft.com/office/drawing/2014/main" id="{70EBB93C-95D2-4221-892E-7C63019EAB8D}"/>
            </a:ext>
          </a:extLst>
        </xdr:cNvPr>
        <xdr:cNvSpPr/>
      </xdr:nvSpPr>
      <xdr:spPr>
        <a:xfrm>
          <a:off x="4828915" y="5640915"/>
          <a:ext cx="4493404" cy="730011"/>
        </a:xfrm>
        <a:prstGeom prst="ribbon">
          <a:avLst>
            <a:gd name="adj1" fmla="val 16667"/>
            <a:gd name="adj2" fmla="val 71148"/>
          </a:avLst>
        </a:prstGeom>
        <a:gradFill>
          <a:gsLst>
            <a:gs pos="0">
              <a:schemeClr val="accent6">
                <a:lumMod val="50000"/>
              </a:schemeClr>
            </a:gs>
            <a:gs pos="54000">
              <a:schemeClr val="bg2">
                <a:lumMod val="50000"/>
              </a:schemeClr>
            </a:gs>
            <a:gs pos="100000">
              <a:schemeClr val="bg2">
                <a:lumMod val="90000"/>
              </a:schemeClr>
            </a:gs>
          </a:gsLst>
        </a:gradFill>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fld id="{CA63D088-F33B-41A8-B5AF-6FCB6FACC1AD}" type="TxLink">
            <a:rPr lang="en-US" sz="2500" b="0" i="0" u="none" strike="noStrike">
              <a:solidFill>
                <a:schemeClr val="bg2">
                  <a:lumMod val="10000"/>
                </a:schemeClr>
              </a:solidFill>
              <a:latin typeface="STHupo" panose="02010800040101010101" pitchFamily="2" charset="-122"/>
              <a:ea typeface="STHupo" panose="02010800040101010101" pitchFamily="2" charset="-122"/>
              <a:cs typeface="Times New Roman"/>
            </a:rPr>
            <a:pPr algn="ctr"/>
            <a:t> </a:t>
          </a:fld>
          <a:endParaRPr lang="fr-FR" sz="2500">
            <a:solidFill>
              <a:schemeClr val="bg2">
                <a:lumMod val="10000"/>
              </a:schemeClr>
            </a:solidFill>
            <a:latin typeface="STHupo" panose="02010800040101010101" pitchFamily="2" charset="-122"/>
            <a:ea typeface="STHupo" panose="02010800040101010101" pitchFamily="2" charset="-122"/>
          </a:endParaRPr>
        </a:p>
      </xdr:txBody>
    </xdr:sp>
    <xdr:clientData/>
  </xdr:twoCellAnchor>
  <xdr:twoCellAnchor>
    <xdr:from>
      <xdr:col>24</xdr:col>
      <xdr:colOff>293742</xdr:colOff>
      <xdr:row>79</xdr:row>
      <xdr:rowOff>132784</xdr:rowOff>
    </xdr:from>
    <xdr:to>
      <xdr:col>33</xdr:col>
      <xdr:colOff>390410</xdr:colOff>
      <xdr:row>123</xdr:row>
      <xdr:rowOff>9371</xdr:rowOff>
    </xdr:to>
    <xdr:grpSp>
      <xdr:nvGrpSpPr>
        <xdr:cNvPr id="5" name="Groupe 4">
          <a:extLst>
            <a:ext uri="{FF2B5EF4-FFF2-40B4-BE49-F238E27FC236}">
              <a16:creationId xmlns:a16="http://schemas.microsoft.com/office/drawing/2014/main" id="{BA05151D-3A7B-40FE-97FF-848D59EF12BE}"/>
            </a:ext>
          </a:extLst>
        </xdr:cNvPr>
        <xdr:cNvGrpSpPr/>
      </xdr:nvGrpSpPr>
      <xdr:grpSpPr>
        <a:xfrm>
          <a:off x="17407281" y="13069466"/>
          <a:ext cx="6487077" cy="6841671"/>
          <a:chOff x="6240241" y="437317"/>
          <a:chExt cx="3293375" cy="4365271"/>
        </a:xfrm>
      </xdr:grpSpPr>
      <xdr:grpSp>
        <xdr:nvGrpSpPr>
          <xdr:cNvPr id="6" name="Groupe 5">
            <a:extLst>
              <a:ext uri="{FF2B5EF4-FFF2-40B4-BE49-F238E27FC236}">
                <a16:creationId xmlns:a16="http://schemas.microsoft.com/office/drawing/2014/main" id="{D0D8A80A-2A14-C3C6-516A-7150F4F37EEE}"/>
              </a:ext>
            </a:extLst>
          </xdr:cNvPr>
          <xdr:cNvGrpSpPr/>
        </xdr:nvGrpSpPr>
        <xdr:grpSpPr>
          <a:xfrm>
            <a:off x="6240241" y="437317"/>
            <a:ext cx="3293375" cy="3983598"/>
            <a:chOff x="6733218" y="620198"/>
            <a:chExt cx="3293373" cy="3983602"/>
          </a:xfrm>
        </xdr:grpSpPr>
        <xdr:pic>
          <xdr:nvPicPr>
            <xdr:cNvPr id="8" name="Image 7">
              <a:extLst>
                <a:ext uri="{FF2B5EF4-FFF2-40B4-BE49-F238E27FC236}">
                  <a16:creationId xmlns:a16="http://schemas.microsoft.com/office/drawing/2014/main" id="{A81B74B5-5FC6-8FF8-B5BD-7CA5CEE0ED0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733218" y="620198"/>
              <a:ext cx="3293373" cy="3983602"/>
            </a:xfrm>
            <a:prstGeom prst="rect">
              <a:avLst/>
            </a:prstGeom>
            <a:noFill/>
            <a:extLst>
              <a:ext uri="{909E8E84-426E-40DD-AFC4-6F175D3DCCD1}">
                <a14:hiddenFill xmlns:a14="http://schemas.microsoft.com/office/drawing/2010/main">
                  <a:solidFill>
                    <a:srgbClr val="FFFFFF"/>
                  </a:solidFill>
                </a14:hiddenFill>
              </a:ext>
            </a:extLst>
          </xdr:spPr>
        </xdr:pic>
        <xdr:sp macro="" textlink="Carac!O15">
          <xdr:nvSpPr>
            <xdr:cNvPr id="9" name="Ellipse 8">
              <a:extLst>
                <a:ext uri="{FF2B5EF4-FFF2-40B4-BE49-F238E27FC236}">
                  <a16:creationId xmlns:a16="http://schemas.microsoft.com/office/drawing/2014/main" id="{1A08A4B8-277E-5B5A-5A2C-B433E8A0FEF1}"/>
                </a:ext>
              </a:extLst>
            </xdr:cNvPr>
            <xdr:cNvSpPr/>
          </xdr:nvSpPr>
          <xdr:spPr>
            <a:xfrm>
              <a:off x="7977291" y="1749285"/>
              <a:ext cx="833865" cy="612251"/>
            </a:xfrm>
            <a:prstGeom prst="ellipse">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rtlCol="0" anchor="ctr"/>
            <a:lstStyle/>
            <a:p>
              <a:pPr algn="ctr"/>
              <a:fld id="{36583C57-4276-4552-9B17-771558B954BA}" type="TxLink">
                <a:rPr lang="en-US" sz="2400" b="0" i="0" u="none" strike="noStrike">
                  <a:solidFill>
                    <a:schemeClr val="bg1"/>
                  </a:solidFill>
                  <a:latin typeface="STHupo" panose="02010800040101010101" pitchFamily="2" charset="-122"/>
                  <a:ea typeface="STHupo" panose="02010800040101010101" pitchFamily="2" charset="-122"/>
                  <a:cs typeface="Times New Roman"/>
                </a:rPr>
                <a:pPr algn="ctr"/>
                <a:t>0</a:t>
              </a:fld>
              <a:endParaRPr lang="fr-FR" sz="3200">
                <a:solidFill>
                  <a:schemeClr val="bg1"/>
                </a:solidFill>
                <a:latin typeface="STHupo" panose="02010800040101010101" pitchFamily="2" charset="-122"/>
                <a:ea typeface="STHupo" panose="02010800040101010101" pitchFamily="2" charset="-122"/>
              </a:endParaRPr>
            </a:p>
          </xdr:txBody>
        </xdr:sp>
        <xdr:sp macro="" textlink="Carac!O14">
          <xdr:nvSpPr>
            <xdr:cNvPr id="10" name="Ellipse 9">
              <a:extLst>
                <a:ext uri="{FF2B5EF4-FFF2-40B4-BE49-F238E27FC236}">
                  <a16:creationId xmlns:a16="http://schemas.microsoft.com/office/drawing/2014/main" id="{BC51B519-F07F-E1D2-46AA-1D465CDEBC6A}"/>
                </a:ext>
              </a:extLst>
            </xdr:cNvPr>
            <xdr:cNvSpPr/>
          </xdr:nvSpPr>
          <xdr:spPr>
            <a:xfrm>
              <a:off x="8071896" y="693088"/>
              <a:ext cx="652007" cy="612251"/>
            </a:xfrm>
            <a:prstGeom prst="ellipse">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rtlCol="0" anchor="ctr"/>
            <a:lstStyle/>
            <a:p>
              <a:pPr algn="ctr"/>
              <a:fld id="{94B76F05-D477-4F11-8536-5854F10DD63E}" type="TxLink">
                <a:rPr lang="en-US" sz="2200" b="0" i="0" u="none" strike="noStrike">
                  <a:solidFill>
                    <a:schemeClr val="bg1"/>
                  </a:solidFill>
                  <a:latin typeface="STHupo" panose="02010800040101010101" pitchFamily="2" charset="-122"/>
                  <a:ea typeface="STHupo" panose="02010800040101010101" pitchFamily="2" charset="-122"/>
                  <a:cs typeface="Times New Roman"/>
                </a:rPr>
                <a:pPr algn="ctr"/>
                <a:t>0</a:t>
              </a:fld>
              <a:endParaRPr lang="fr-FR" sz="2200">
                <a:solidFill>
                  <a:schemeClr val="bg1"/>
                </a:solidFill>
                <a:latin typeface="STHupo" panose="02010800040101010101" pitchFamily="2" charset="-122"/>
                <a:ea typeface="STHupo" panose="02010800040101010101" pitchFamily="2" charset="-122"/>
              </a:endParaRPr>
            </a:p>
          </xdr:txBody>
        </xdr:sp>
        <xdr:sp macro="" textlink="Carac!O17">
          <xdr:nvSpPr>
            <xdr:cNvPr id="11" name="Ellipse 10">
              <a:extLst>
                <a:ext uri="{FF2B5EF4-FFF2-40B4-BE49-F238E27FC236}">
                  <a16:creationId xmlns:a16="http://schemas.microsoft.com/office/drawing/2014/main" id="{EC5AF7C7-417C-6287-7993-3707D5843E39}"/>
                </a:ext>
              </a:extLst>
            </xdr:cNvPr>
            <xdr:cNvSpPr/>
          </xdr:nvSpPr>
          <xdr:spPr>
            <a:xfrm>
              <a:off x="8889565" y="1577007"/>
              <a:ext cx="796088" cy="612251"/>
            </a:xfrm>
            <a:prstGeom prst="ellipse">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rtlCol="0" anchor="ctr"/>
            <a:lstStyle/>
            <a:p>
              <a:pPr algn="ctr"/>
              <a:fld id="{A43F353C-02B4-4E8A-A6FA-F93FEB3DC0AF}" type="TxLink">
                <a:rPr lang="en-US" sz="1800" b="0" i="0" u="none" strike="noStrike">
                  <a:solidFill>
                    <a:schemeClr val="bg1"/>
                  </a:solidFill>
                  <a:latin typeface="STHupo" panose="02010800040101010101" pitchFamily="2" charset="-122"/>
                  <a:ea typeface="STHupo" panose="02010800040101010101" pitchFamily="2" charset="-122"/>
                  <a:cs typeface="Times New Roman"/>
                </a:rPr>
                <a:pPr algn="ctr"/>
                <a:t>0</a:t>
              </a:fld>
              <a:endParaRPr lang="fr-FR" sz="1800">
                <a:solidFill>
                  <a:schemeClr val="bg1"/>
                </a:solidFill>
                <a:latin typeface="STHupo" panose="02010800040101010101" pitchFamily="2" charset="-122"/>
                <a:ea typeface="STHupo" panose="02010800040101010101" pitchFamily="2" charset="-122"/>
              </a:endParaRPr>
            </a:p>
          </xdr:txBody>
        </xdr:sp>
        <xdr:sp macro="" textlink="Carac!O16">
          <xdr:nvSpPr>
            <xdr:cNvPr id="12" name="Ellipse 11">
              <a:extLst>
                <a:ext uri="{FF2B5EF4-FFF2-40B4-BE49-F238E27FC236}">
                  <a16:creationId xmlns:a16="http://schemas.microsoft.com/office/drawing/2014/main" id="{330AC609-B8E5-984F-1CCE-D840BDA78042}"/>
                </a:ext>
              </a:extLst>
            </xdr:cNvPr>
            <xdr:cNvSpPr/>
          </xdr:nvSpPr>
          <xdr:spPr>
            <a:xfrm>
              <a:off x="7090190" y="1590259"/>
              <a:ext cx="718209" cy="612251"/>
            </a:xfrm>
            <a:prstGeom prst="ellipse">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rtlCol="0" anchor="ctr"/>
            <a:lstStyle/>
            <a:p>
              <a:pPr algn="ctr"/>
              <a:fld id="{784986E0-7F83-4260-B5E2-ACDE8AF90DC9}" type="TxLink">
                <a:rPr lang="en-US" sz="2000" b="0" i="0" u="none" strike="noStrike">
                  <a:solidFill>
                    <a:schemeClr val="bg1"/>
                  </a:solidFill>
                  <a:latin typeface="STHupo" panose="02010800040101010101" pitchFamily="2" charset="-122"/>
                  <a:ea typeface="STHupo" panose="02010800040101010101" pitchFamily="2" charset="-122"/>
                  <a:cs typeface="Times New Roman"/>
                </a:rPr>
                <a:pPr algn="ctr"/>
                <a:t>0</a:t>
              </a:fld>
              <a:endParaRPr lang="fr-FR" sz="2000">
                <a:solidFill>
                  <a:schemeClr val="bg1"/>
                </a:solidFill>
                <a:latin typeface="STHupo" panose="02010800040101010101" pitchFamily="2" charset="-122"/>
                <a:ea typeface="STHupo" panose="02010800040101010101" pitchFamily="2" charset="-122"/>
              </a:endParaRPr>
            </a:p>
          </xdr:txBody>
        </xdr:sp>
        <xdr:sp macro="" textlink="Carac!O19">
          <xdr:nvSpPr>
            <xdr:cNvPr id="13" name="Ellipse 12">
              <a:extLst>
                <a:ext uri="{FF2B5EF4-FFF2-40B4-BE49-F238E27FC236}">
                  <a16:creationId xmlns:a16="http://schemas.microsoft.com/office/drawing/2014/main" id="{977ED5CE-8964-6928-8FAA-8CCB81A60E18}"/>
                </a:ext>
              </a:extLst>
            </xdr:cNvPr>
            <xdr:cNvSpPr/>
          </xdr:nvSpPr>
          <xdr:spPr>
            <a:xfrm>
              <a:off x="8517171" y="3102335"/>
              <a:ext cx="652007" cy="612251"/>
            </a:xfrm>
            <a:prstGeom prst="ellipse">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rtlCol="0" anchor="ctr"/>
            <a:lstStyle/>
            <a:p>
              <a:pPr algn="ctr"/>
              <a:fld id="{6EC25E71-00EF-4CDB-9445-3B85E24D45E7}" type="TxLink">
                <a:rPr lang="en-US" sz="2200" b="0" i="0" u="none" strike="noStrike">
                  <a:solidFill>
                    <a:schemeClr val="bg1"/>
                  </a:solidFill>
                  <a:latin typeface="STHupo" panose="02010800040101010101" pitchFamily="2" charset="-122"/>
                  <a:ea typeface="STHupo" panose="02010800040101010101" pitchFamily="2" charset="-122"/>
                  <a:cs typeface="Times New Roman"/>
                </a:rPr>
                <a:pPr algn="ctr"/>
                <a:t>0</a:t>
              </a:fld>
              <a:endParaRPr lang="fr-FR" sz="2200">
                <a:solidFill>
                  <a:schemeClr val="bg1"/>
                </a:solidFill>
                <a:latin typeface="STHupo" panose="02010800040101010101" pitchFamily="2" charset="-122"/>
                <a:ea typeface="STHupo" panose="02010800040101010101" pitchFamily="2" charset="-122"/>
              </a:endParaRPr>
            </a:p>
          </xdr:txBody>
        </xdr:sp>
        <xdr:sp macro="" textlink="Carac!O18">
          <xdr:nvSpPr>
            <xdr:cNvPr id="14" name="Ellipse 13">
              <a:extLst>
                <a:ext uri="{FF2B5EF4-FFF2-40B4-BE49-F238E27FC236}">
                  <a16:creationId xmlns:a16="http://schemas.microsoft.com/office/drawing/2014/main" id="{B43D2DB4-1823-4560-DCE8-8B04328B9AD8}"/>
                </a:ext>
              </a:extLst>
            </xdr:cNvPr>
            <xdr:cNvSpPr/>
          </xdr:nvSpPr>
          <xdr:spPr>
            <a:xfrm>
              <a:off x="7596143" y="3095708"/>
              <a:ext cx="652007" cy="612251"/>
            </a:xfrm>
            <a:prstGeom prst="ellipse">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rtlCol="0" anchor="ctr"/>
            <a:lstStyle/>
            <a:p>
              <a:pPr algn="ctr"/>
              <a:fld id="{9CF021A9-DE9B-408B-A0D2-E9CE41485888}" type="TxLink">
                <a:rPr lang="en-US" sz="2200" b="0" i="0" u="none" strike="noStrike">
                  <a:solidFill>
                    <a:schemeClr val="bg1"/>
                  </a:solidFill>
                  <a:latin typeface="STHupo" panose="02010800040101010101" pitchFamily="2" charset="-122"/>
                  <a:ea typeface="STHupo" panose="02010800040101010101" pitchFamily="2" charset="-122"/>
                  <a:cs typeface="Times New Roman"/>
                </a:rPr>
                <a:pPr algn="ctr"/>
                <a:t>0</a:t>
              </a:fld>
              <a:endParaRPr lang="fr-FR" sz="2200">
                <a:solidFill>
                  <a:schemeClr val="bg1"/>
                </a:solidFill>
                <a:latin typeface="STHupo" panose="02010800040101010101" pitchFamily="2" charset="-122"/>
                <a:ea typeface="STHupo" panose="02010800040101010101" pitchFamily="2" charset="-122"/>
              </a:endParaRPr>
            </a:p>
          </xdr:txBody>
        </xdr:sp>
      </xdr:grpSp>
      <xdr:sp macro="" textlink="">
        <xdr:nvSpPr>
          <xdr:cNvPr id="7" name="Flèche : chevron 6">
            <a:extLst>
              <a:ext uri="{FF2B5EF4-FFF2-40B4-BE49-F238E27FC236}">
                <a16:creationId xmlns:a16="http://schemas.microsoft.com/office/drawing/2014/main" id="{B5EFEC78-AD6E-2786-44FE-451327B8B9C0}"/>
              </a:ext>
            </a:extLst>
          </xdr:cNvPr>
          <xdr:cNvSpPr/>
        </xdr:nvSpPr>
        <xdr:spPr>
          <a:xfrm>
            <a:off x="6528021" y="4516341"/>
            <a:ext cx="2830665" cy="286247"/>
          </a:xfrm>
          <a:prstGeom prst="chevron">
            <a:avLst/>
          </a:prstGeom>
          <a:gradFill flip="none" rotWithShape="1">
            <a:gsLst>
              <a:gs pos="0">
                <a:schemeClr val="tx1">
                  <a:lumMod val="65000"/>
                  <a:lumOff val="35000"/>
                  <a:shade val="30000"/>
                  <a:satMod val="115000"/>
                </a:schemeClr>
              </a:gs>
              <a:gs pos="50000">
                <a:schemeClr val="tx1">
                  <a:lumMod val="65000"/>
                  <a:lumOff val="35000"/>
                  <a:shade val="67500"/>
                  <a:satMod val="115000"/>
                </a:schemeClr>
              </a:gs>
              <a:gs pos="100000">
                <a:schemeClr val="tx1">
                  <a:lumMod val="65000"/>
                  <a:lumOff val="35000"/>
                  <a:shade val="100000"/>
                  <a:satMod val="115000"/>
                </a:schemeClr>
              </a:gs>
            </a:gsLst>
            <a:path path="circle">
              <a:fillToRect l="50000" t="50000" r="50000" b="50000"/>
            </a:path>
            <a:tileRect/>
          </a:gra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000">
                <a:latin typeface="STHupo" panose="02010800040101010101" pitchFamily="2" charset="-122"/>
                <a:ea typeface="STHupo" panose="02010800040101010101" pitchFamily="2" charset="-122"/>
              </a:rPr>
              <a:t>Nombre de Slot d'armure</a:t>
            </a:r>
            <a:endParaRPr lang="fr-FR" sz="1100">
              <a:latin typeface="STHupo" panose="02010800040101010101" pitchFamily="2" charset="-122"/>
              <a:ea typeface="STHupo" panose="02010800040101010101" pitchFamily="2" charset="-122"/>
            </a:endParaRPr>
          </a:p>
        </xdr:txBody>
      </xdr:sp>
    </xdr:grpSp>
    <xdr:clientData/>
  </xdr:twoCellAnchor>
  <xdr:twoCellAnchor>
    <xdr:from>
      <xdr:col>0</xdr:col>
      <xdr:colOff>227180</xdr:colOff>
      <xdr:row>2</xdr:row>
      <xdr:rowOff>126440</xdr:rowOff>
    </xdr:from>
    <xdr:to>
      <xdr:col>5</xdr:col>
      <xdr:colOff>30812</xdr:colOff>
      <xdr:row>17</xdr:row>
      <xdr:rowOff>49855</xdr:rowOff>
    </xdr:to>
    <xdr:grpSp>
      <xdr:nvGrpSpPr>
        <xdr:cNvPr id="41" name="Groupe 40">
          <a:extLst>
            <a:ext uri="{FF2B5EF4-FFF2-40B4-BE49-F238E27FC236}">
              <a16:creationId xmlns:a16="http://schemas.microsoft.com/office/drawing/2014/main" id="{89FAAD3A-798C-825C-B493-0C3698CE0921}"/>
            </a:ext>
          </a:extLst>
        </xdr:cNvPr>
        <xdr:cNvGrpSpPr/>
      </xdr:nvGrpSpPr>
      <xdr:grpSpPr>
        <a:xfrm>
          <a:off x="227180" y="469629"/>
          <a:ext cx="3350684" cy="2521142"/>
          <a:chOff x="227180" y="462616"/>
          <a:chExt cx="3389514" cy="2444739"/>
        </a:xfrm>
      </xdr:grpSpPr>
      <mc:AlternateContent xmlns:mc="http://schemas.openxmlformats.org/markup-compatibility/2006" xmlns:a14="http://schemas.microsoft.com/office/drawing/2010/main">
        <mc:Choice Requires="a14">
          <xdr:pic>
            <xdr:nvPicPr>
              <xdr:cNvPr id="16" name="Image 15">
                <a:extLst>
                  <a:ext uri="{FF2B5EF4-FFF2-40B4-BE49-F238E27FC236}">
                    <a16:creationId xmlns:a16="http://schemas.microsoft.com/office/drawing/2014/main" id="{0654CE93-1725-5AC3-FA06-5EFEDD4BF053}"/>
                  </a:ext>
                </a:extLst>
              </xdr:cNvPr>
              <xdr:cNvPicPr>
                <a:picLocks noChangeAspect="1" noChangeArrowheads="1"/>
                <a:extLst>
                  <a:ext uri="{84589F7E-364E-4C9E-8A38-B11213B215E9}">
                    <a14:cameraTool cellRange="Section" spid="_x0000_s10956"/>
                  </a:ext>
                </a:extLst>
              </xdr:cNvPicPr>
            </xdr:nvPicPr>
            <xdr:blipFill rotWithShape="1">
              <a:blip xmlns:r="http://schemas.openxmlformats.org/officeDocument/2006/relationships" r:embed="rId4"/>
              <a:srcRect l="2356" t="4437" r="7348" b="-1"/>
              <a:stretch>
                <a:fillRect/>
              </a:stretch>
            </xdr:blipFill>
            <xdr:spPr bwMode="auto">
              <a:xfrm>
                <a:off x="1016603" y="462616"/>
                <a:ext cx="1899445" cy="1688913"/>
              </a:xfrm>
              <a:prstGeom prst="rect">
                <a:avLst/>
              </a:prstGeom>
              <a:noFill/>
              <a:extLst>
                <a:ext uri="{909E8E84-426E-40DD-AFC4-6F175D3DCCD1}">
                  <a14:hiddenFill>
                    <a:solidFill>
                      <a:srgbClr val="FFFFFF"/>
                    </a:solidFill>
                  </a14:hiddenFill>
                </a:ext>
              </a:extLst>
            </xdr:spPr>
          </xdr:pic>
        </mc:Choice>
        <mc:Fallback xmlns=""/>
      </mc:AlternateContent>
      <xdr:sp macro="" textlink="Carac!B12">
        <xdr:nvSpPr>
          <xdr:cNvPr id="17" name="Ruban : incliné vers le bas 16">
            <a:extLst>
              <a:ext uri="{FF2B5EF4-FFF2-40B4-BE49-F238E27FC236}">
                <a16:creationId xmlns:a16="http://schemas.microsoft.com/office/drawing/2014/main" id="{96BE6AE9-E734-5120-372D-E4DD21B5981A}"/>
              </a:ext>
            </a:extLst>
          </xdr:cNvPr>
          <xdr:cNvSpPr/>
        </xdr:nvSpPr>
        <xdr:spPr>
          <a:xfrm>
            <a:off x="227180" y="2075885"/>
            <a:ext cx="3389514" cy="831470"/>
          </a:xfrm>
          <a:prstGeom prst="ribbon">
            <a:avLst>
              <a:gd name="adj1" fmla="val 16667"/>
              <a:gd name="adj2" fmla="val 71148"/>
            </a:avLst>
          </a:prstGeom>
          <a:gradFill>
            <a:gsLst>
              <a:gs pos="0">
                <a:schemeClr val="accent6">
                  <a:lumMod val="50000"/>
                </a:schemeClr>
              </a:gs>
              <a:gs pos="54000">
                <a:schemeClr val="bg2">
                  <a:lumMod val="50000"/>
                </a:schemeClr>
              </a:gs>
              <a:gs pos="100000">
                <a:schemeClr val="bg2">
                  <a:lumMod val="90000"/>
                </a:schemeClr>
              </a:gs>
            </a:gsLst>
          </a:gradFill>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fld id="{7DA9993D-1332-4906-A12A-58CCC8F4D396}" type="TxLink">
              <a:rPr lang="en-US" sz="2200" b="0" i="0" u="none" strike="noStrike">
                <a:solidFill>
                  <a:srgbClr val="000000"/>
                </a:solidFill>
                <a:latin typeface="STHupo" panose="02010800040101010101" pitchFamily="2" charset="-122"/>
                <a:ea typeface="STHupo" panose="02010800040101010101" pitchFamily="2" charset="-122"/>
                <a:cs typeface="Times New Roman"/>
              </a:rPr>
              <a:pPr algn="ctr"/>
              <a:t> </a:t>
            </a:fld>
            <a:endParaRPr lang="fr-FR" sz="2200">
              <a:solidFill>
                <a:schemeClr val="bg2">
                  <a:lumMod val="10000"/>
                </a:schemeClr>
              </a:solidFill>
              <a:latin typeface="STHupo" panose="02010800040101010101" pitchFamily="2" charset="-122"/>
              <a:ea typeface="STHupo" panose="02010800040101010101" pitchFamily="2" charset="-122"/>
            </a:endParaRPr>
          </a:p>
        </xdr:txBody>
      </xdr:sp>
    </xdr:grpSp>
    <xdr:clientData/>
  </xdr:twoCellAnchor>
  <xdr:twoCellAnchor>
    <xdr:from>
      <xdr:col>0</xdr:col>
      <xdr:colOff>27724</xdr:colOff>
      <xdr:row>19</xdr:row>
      <xdr:rowOff>164915</xdr:rowOff>
    </xdr:from>
    <xdr:to>
      <xdr:col>5</xdr:col>
      <xdr:colOff>215938</xdr:colOff>
      <xdr:row>35</xdr:row>
      <xdr:rowOff>124673</xdr:rowOff>
    </xdr:to>
    <xdr:grpSp>
      <xdr:nvGrpSpPr>
        <xdr:cNvPr id="42" name="Groupe 41">
          <a:extLst>
            <a:ext uri="{FF2B5EF4-FFF2-40B4-BE49-F238E27FC236}">
              <a16:creationId xmlns:a16="http://schemas.microsoft.com/office/drawing/2014/main" id="{FB2BB0D6-2CE2-161E-50A6-3CEDF6C2F439}"/>
            </a:ext>
          </a:extLst>
        </xdr:cNvPr>
        <xdr:cNvGrpSpPr/>
      </xdr:nvGrpSpPr>
      <xdr:grpSpPr>
        <a:xfrm>
          <a:off x="30899" y="3452195"/>
          <a:ext cx="3738441" cy="2696030"/>
          <a:chOff x="27724" y="3358644"/>
          <a:chExt cx="3774096" cy="2637910"/>
        </a:xfrm>
      </xdr:grpSpPr>
      <mc:AlternateContent xmlns:mc="http://schemas.openxmlformats.org/markup-compatibility/2006" xmlns:a14="http://schemas.microsoft.com/office/drawing/2010/main">
        <mc:Choice Requires="a14">
          <xdr:pic>
            <xdr:nvPicPr>
              <xdr:cNvPr id="19" name="Image 18">
                <a:extLst>
                  <a:ext uri="{FF2B5EF4-FFF2-40B4-BE49-F238E27FC236}">
                    <a16:creationId xmlns:a16="http://schemas.microsoft.com/office/drawing/2014/main" id="{F9FC6735-6A0B-FE5D-7302-D796BA284F48}"/>
                  </a:ext>
                </a:extLst>
              </xdr:cNvPr>
              <xdr:cNvPicPr>
                <a:picLocks noChangeAspect="1" noChangeArrowheads="1"/>
                <a:extLst>
                  <a:ext uri="{84589F7E-364E-4C9E-8A38-B11213B215E9}">
                    <a14:cameraTool cellRange="Blason" spid="_x0000_s10957"/>
                  </a:ext>
                </a:extLst>
              </xdr:cNvPicPr>
            </xdr:nvPicPr>
            <xdr:blipFill rotWithShape="1">
              <a:blip xmlns:r="http://schemas.openxmlformats.org/officeDocument/2006/relationships" r:embed="rId5"/>
              <a:srcRect l="1039" t="-1842" r="3046" b="1842"/>
              <a:stretch>
                <a:fillRect/>
              </a:stretch>
            </xdr:blipFill>
            <xdr:spPr bwMode="auto">
              <a:xfrm>
                <a:off x="765546" y="3358644"/>
                <a:ext cx="2268073" cy="1940436"/>
              </a:xfrm>
              <a:prstGeom prst="rect">
                <a:avLst/>
              </a:prstGeom>
              <a:noFill/>
              <a:extLst>
                <a:ext uri="{909E8E84-426E-40DD-AFC4-6F175D3DCCD1}">
                  <a14:hiddenFill>
                    <a:solidFill>
                      <a:srgbClr val="FFFFFF"/>
                    </a:solidFill>
                  </a14:hiddenFill>
                </a:ext>
              </a:extLst>
            </xdr:spPr>
          </xdr:pic>
        </mc:Choice>
        <mc:Fallback xmlns=""/>
      </mc:AlternateContent>
      <xdr:sp macro="" textlink="Carac!B11">
        <xdr:nvSpPr>
          <xdr:cNvPr id="20" name="Ruban : incliné vers le bas 19">
            <a:extLst>
              <a:ext uri="{FF2B5EF4-FFF2-40B4-BE49-F238E27FC236}">
                <a16:creationId xmlns:a16="http://schemas.microsoft.com/office/drawing/2014/main" id="{9C3B4D54-7919-AFF0-C09E-3EA918466090}"/>
              </a:ext>
            </a:extLst>
          </xdr:cNvPr>
          <xdr:cNvSpPr/>
        </xdr:nvSpPr>
        <xdr:spPr>
          <a:xfrm>
            <a:off x="27724" y="5329680"/>
            <a:ext cx="3774096" cy="666874"/>
          </a:xfrm>
          <a:prstGeom prst="ribbon">
            <a:avLst>
              <a:gd name="adj1" fmla="val 16667"/>
              <a:gd name="adj2" fmla="val 71148"/>
            </a:avLst>
          </a:prstGeom>
          <a:gradFill>
            <a:gsLst>
              <a:gs pos="0">
                <a:schemeClr val="accent6">
                  <a:lumMod val="50000"/>
                </a:schemeClr>
              </a:gs>
              <a:gs pos="54000">
                <a:schemeClr val="bg2">
                  <a:lumMod val="50000"/>
                </a:schemeClr>
              </a:gs>
              <a:gs pos="100000">
                <a:schemeClr val="bg2">
                  <a:lumMod val="90000"/>
                </a:schemeClr>
              </a:gs>
            </a:gsLst>
          </a:gradFill>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fld id="{F2573180-6F64-4858-B626-987505470DC6}" type="TxLink">
              <a:rPr lang="en-US" sz="2200" b="0" i="0" u="none" strike="noStrike">
                <a:solidFill>
                  <a:srgbClr val="000000"/>
                </a:solidFill>
                <a:latin typeface="STHupo" panose="02010800040101010101" pitchFamily="2" charset="-122"/>
                <a:ea typeface="STHupo" panose="02010800040101010101" pitchFamily="2" charset="-122"/>
                <a:cs typeface="Times New Roman"/>
              </a:rPr>
              <a:pPr algn="ctr"/>
              <a:t> </a:t>
            </a:fld>
            <a:endParaRPr lang="fr-FR" sz="2200">
              <a:solidFill>
                <a:schemeClr val="bg2">
                  <a:lumMod val="10000"/>
                </a:schemeClr>
              </a:solidFill>
              <a:latin typeface="STHupo" panose="02010800040101010101" pitchFamily="2" charset="-122"/>
              <a:ea typeface="STHupo" panose="02010800040101010101" pitchFamily="2" charset="-122"/>
            </a:endParaRPr>
          </a:p>
        </xdr:txBody>
      </xdr:sp>
    </xdr:grpSp>
    <xdr:clientData/>
  </xdr:twoCellAnchor>
  <xdr:twoCellAnchor>
    <xdr:from>
      <xdr:col>6</xdr:col>
      <xdr:colOff>185087</xdr:colOff>
      <xdr:row>1</xdr:row>
      <xdr:rowOff>34077</xdr:rowOff>
    </xdr:from>
    <xdr:to>
      <xdr:col>13</xdr:col>
      <xdr:colOff>618066</xdr:colOff>
      <xdr:row>7</xdr:row>
      <xdr:rowOff>2</xdr:rowOff>
    </xdr:to>
    <xdr:sp macro="" textlink="Carac!B4">
      <xdr:nvSpPr>
        <xdr:cNvPr id="21" name="Ruban : incliné vers le haut 20">
          <a:extLst>
            <a:ext uri="{FF2B5EF4-FFF2-40B4-BE49-F238E27FC236}">
              <a16:creationId xmlns:a16="http://schemas.microsoft.com/office/drawing/2014/main" id="{168A504C-C85B-49B2-A1C3-217016FD8477}"/>
            </a:ext>
          </a:extLst>
        </xdr:cNvPr>
        <xdr:cNvSpPr/>
      </xdr:nvSpPr>
      <xdr:spPr>
        <a:xfrm>
          <a:off x="4534450" y="415740"/>
          <a:ext cx="5330983" cy="1063205"/>
        </a:xfrm>
        <a:prstGeom prst="ribbon2">
          <a:avLst>
            <a:gd name="adj1" fmla="val 32971"/>
            <a:gd name="adj2" fmla="val 75000"/>
          </a:avLst>
        </a:prstGeom>
        <a:gradFill flip="none" rotWithShape="1">
          <a:gsLst>
            <a:gs pos="0">
              <a:schemeClr val="accent1">
                <a:tint val="66000"/>
                <a:satMod val="160000"/>
              </a:schemeClr>
            </a:gs>
            <a:gs pos="50000">
              <a:schemeClr val="accent1">
                <a:tint val="44500"/>
                <a:satMod val="160000"/>
              </a:schemeClr>
            </a:gs>
            <a:gs pos="100000">
              <a:schemeClr val="accent1">
                <a:tint val="23500"/>
                <a:satMod val="160000"/>
              </a:schemeClr>
            </a:gs>
          </a:gsLst>
          <a:path path="circle">
            <a:fillToRect l="50000" t="50000" r="50000" b="50000"/>
          </a:path>
          <a:tileRect/>
        </a:gra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fld id="{8553EEF9-DC4C-4D74-86E6-D0258136CC80}" type="TxLink">
            <a:rPr lang="en-US" sz="2400" b="0" i="0" u="none" strike="noStrike">
              <a:solidFill>
                <a:srgbClr val="000000"/>
              </a:solidFill>
              <a:latin typeface="STHupo" panose="02010800040101010101" pitchFamily="2" charset="-122"/>
              <a:ea typeface="STHupo" panose="02010800040101010101" pitchFamily="2" charset="-122"/>
              <a:cs typeface="Times New Roman"/>
            </a:rPr>
            <a:pPr algn="ctr"/>
            <a:t> </a:t>
          </a:fld>
          <a:endParaRPr lang="fr-FR" sz="2400">
            <a:latin typeface="STHupo" panose="02010800040101010101" pitchFamily="2" charset="-122"/>
            <a:ea typeface="STHupo" panose="02010800040101010101" pitchFamily="2" charset="-122"/>
          </a:endParaRPr>
        </a:p>
      </xdr:txBody>
    </xdr:sp>
    <xdr:clientData/>
  </xdr:twoCellAnchor>
  <xdr:twoCellAnchor>
    <xdr:from>
      <xdr:col>8</xdr:col>
      <xdr:colOff>215160</xdr:colOff>
      <xdr:row>39</xdr:row>
      <xdr:rowOff>1</xdr:rowOff>
    </xdr:from>
    <xdr:to>
      <xdr:col>9</xdr:col>
      <xdr:colOff>505144</xdr:colOff>
      <xdr:row>44</xdr:row>
      <xdr:rowOff>159026</xdr:rowOff>
    </xdr:to>
    <xdr:sp macro="" textlink="Carac!D9">
      <xdr:nvSpPr>
        <xdr:cNvPr id="22" name="Ellipse 21">
          <a:extLst>
            <a:ext uri="{FF2B5EF4-FFF2-40B4-BE49-F238E27FC236}">
              <a16:creationId xmlns:a16="http://schemas.microsoft.com/office/drawing/2014/main" id="{76C234D3-605C-4B0C-A551-6CB647A9397D}"/>
            </a:ext>
          </a:extLst>
        </xdr:cNvPr>
        <xdr:cNvSpPr/>
      </xdr:nvSpPr>
      <xdr:spPr>
        <a:xfrm>
          <a:off x="5963953" y="7235688"/>
          <a:ext cx="989699" cy="1001863"/>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fld id="{1E7268DD-6E72-4DFB-ADF9-B7A1362A58F7}" type="TxLink">
            <a:rPr lang="en-US" sz="2000" b="0" i="0" u="none" strike="noStrike">
              <a:solidFill>
                <a:srgbClr val="000000"/>
              </a:solidFill>
              <a:latin typeface="STHupo" panose="02010800040101010101" pitchFamily="2" charset="-122"/>
              <a:ea typeface="STHupo" panose="02010800040101010101" pitchFamily="2" charset="-122"/>
              <a:cs typeface="Times New Roman"/>
            </a:rPr>
            <a:pPr algn="ctr"/>
            <a:t>#N/A</a:t>
          </a:fld>
          <a:endParaRPr lang="fr-FR" sz="2000">
            <a:latin typeface="STHupo" panose="02010800040101010101" pitchFamily="2" charset="-122"/>
            <a:ea typeface="STHupo" panose="02010800040101010101" pitchFamily="2" charset="-122"/>
          </a:endParaRPr>
        </a:p>
      </xdr:txBody>
    </xdr:sp>
    <xdr:clientData/>
  </xdr:twoCellAnchor>
  <mc:AlternateContent xmlns:mc="http://schemas.openxmlformats.org/markup-compatibility/2006">
    <mc:Choice xmlns:a14="http://schemas.microsoft.com/office/drawing/2010/main" Requires="a14">
      <xdr:twoCellAnchor>
        <xdr:from>
          <xdr:col>11</xdr:col>
          <xdr:colOff>6350</xdr:colOff>
          <xdr:row>39</xdr:row>
          <xdr:rowOff>25400</xdr:rowOff>
        </xdr:from>
        <xdr:to>
          <xdr:col>11</xdr:col>
          <xdr:colOff>273050</xdr:colOff>
          <xdr:row>44</xdr:row>
          <xdr:rowOff>158750</xdr:rowOff>
        </xdr:to>
        <xdr:sp macro="" textlink="">
          <xdr:nvSpPr>
            <xdr:cNvPr id="10241" name="Spinner 1" hidden="1">
              <a:extLst>
                <a:ext uri="{63B3BB69-23CF-44E3-9099-C40C66FF867C}">
                  <a14:compatExt spid="_x0000_s10241"/>
                </a:ext>
                <a:ext uri="{FF2B5EF4-FFF2-40B4-BE49-F238E27FC236}">
                  <a16:creationId xmlns:a16="http://schemas.microsoft.com/office/drawing/2014/main" id="{00000000-0008-0000-0200-0000012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6350</xdr:colOff>
          <xdr:row>39</xdr:row>
          <xdr:rowOff>25400</xdr:rowOff>
        </xdr:from>
        <xdr:to>
          <xdr:col>15</xdr:col>
          <xdr:colOff>273050</xdr:colOff>
          <xdr:row>44</xdr:row>
          <xdr:rowOff>158750</xdr:rowOff>
        </xdr:to>
        <xdr:sp macro="" textlink="">
          <xdr:nvSpPr>
            <xdr:cNvPr id="10242" name="Spinner 2" hidden="1">
              <a:extLst>
                <a:ext uri="{63B3BB69-23CF-44E3-9099-C40C66FF867C}">
                  <a14:compatExt spid="_x0000_s10242"/>
                </a:ext>
                <a:ext uri="{FF2B5EF4-FFF2-40B4-BE49-F238E27FC236}">
                  <a16:creationId xmlns:a16="http://schemas.microsoft.com/office/drawing/2014/main" id="{00000000-0008-0000-0200-0000022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8</xdr:col>
      <xdr:colOff>18711</xdr:colOff>
      <xdr:row>45</xdr:row>
      <xdr:rowOff>34078</xdr:rowOff>
    </xdr:from>
    <xdr:to>
      <xdr:col>11</xdr:col>
      <xdr:colOff>331707</xdr:colOff>
      <xdr:row>47</xdr:row>
      <xdr:rowOff>13364</xdr:rowOff>
    </xdr:to>
    <xdr:sp macro="" textlink="">
      <xdr:nvSpPr>
        <xdr:cNvPr id="23" name="Flèche : chevron 22">
          <a:extLst>
            <a:ext uri="{FF2B5EF4-FFF2-40B4-BE49-F238E27FC236}">
              <a16:creationId xmlns:a16="http://schemas.microsoft.com/office/drawing/2014/main" id="{FE208527-643F-40D9-8118-59526C7DC590}"/>
            </a:ext>
          </a:extLst>
        </xdr:cNvPr>
        <xdr:cNvSpPr/>
      </xdr:nvSpPr>
      <xdr:spPr>
        <a:xfrm>
          <a:off x="5767504" y="8287532"/>
          <a:ext cx="2412140" cy="313241"/>
        </a:xfrm>
        <a:prstGeom prst="chevron">
          <a:avLst/>
        </a:prstGeom>
        <a:gradFill flip="none" rotWithShape="1">
          <a:gsLst>
            <a:gs pos="0">
              <a:schemeClr val="tx1">
                <a:lumMod val="65000"/>
                <a:lumOff val="35000"/>
                <a:shade val="30000"/>
                <a:satMod val="115000"/>
              </a:schemeClr>
            </a:gs>
            <a:gs pos="50000">
              <a:schemeClr val="tx1">
                <a:lumMod val="65000"/>
                <a:lumOff val="35000"/>
                <a:shade val="67500"/>
                <a:satMod val="115000"/>
              </a:schemeClr>
            </a:gs>
            <a:gs pos="100000">
              <a:schemeClr val="tx1">
                <a:lumMod val="65000"/>
                <a:lumOff val="35000"/>
                <a:shade val="100000"/>
                <a:satMod val="115000"/>
              </a:schemeClr>
            </a:gs>
          </a:gsLst>
          <a:path path="circle">
            <a:fillToRect l="50000" t="50000" r="50000" b="50000"/>
          </a:path>
          <a:tileRect/>
        </a:gra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000">
              <a:latin typeface="STHupo" panose="02010800040101010101" pitchFamily="2" charset="-122"/>
              <a:ea typeface="STHupo" panose="02010800040101010101" pitchFamily="2" charset="-122"/>
            </a:rPr>
            <a:t>Points d'armure</a:t>
          </a:r>
          <a:endParaRPr lang="fr-FR" sz="1100">
            <a:latin typeface="STHupo" panose="02010800040101010101" pitchFamily="2" charset="-122"/>
            <a:ea typeface="STHupo" panose="02010800040101010101" pitchFamily="2" charset="-122"/>
          </a:endParaRPr>
        </a:p>
      </xdr:txBody>
    </xdr:sp>
    <xdr:clientData/>
  </xdr:twoCellAnchor>
  <xdr:twoCellAnchor>
    <xdr:from>
      <xdr:col>12</xdr:col>
      <xdr:colOff>237872</xdr:colOff>
      <xdr:row>45</xdr:row>
      <xdr:rowOff>23442</xdr:rowOff>
    </xdr:from>
    <xdr:to>
      <xdr:col>15</xdr:col>
      <xdr:colOff>422633</xdr:colOff>
      <xdr:row>47</xdr:row>
      <xdr:rowOff>20714</xdr:rowOff>
    </xdr:to>
    <xdr:sp macro="" textlink="">
      <xdr:nvSpPr>
        <xdr:cNvPr id="24" name="Flèche : chevron 23">
          <a:extLst>
            <a:ext uri="{FF2B5EF4-FFF2-40B4-BE49-F238E27FC236}">
              <a16:creationId xmlns:a16="http://schemas.microsoft.com/office/drawing/2014/main" id="{2D41C3A1-5845-4EEE-AAAD-D065FD74DA92}"/>
            </a:ext>
          </a:extLst>
        </xdr:cNvPr>
        <xdr:cNvSpPr/>
      </xdr:nvSpPr>
      <xdr:spPr>
        <a:xfrm>
          <a:off x="8785524" y="8276896"/>
          <a:ext cx="2283906" cy="331227"/>
        </a:xfrm>
        <a:prstGeom prst="chevron">
          <a:avLst/>
        </a:prstGeom>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ctr"/>
        <a:lstStyle/>
        <a:p>
          <a:pPr algn="ctr"/>
          <a:r>
            <a:rPr lang="fr-FR" sz="2000">
              <a:latin typeface="STHupo" panose="02010800040101010101" pitchFamily="2" charset="-122"/>
              <a:ea typeface="STHupo" panose="02010800040101010101" pitchFamily="2" charset="-122"/>
            </a:rPr>
            <a:t>Energie</a:t>
          </a:r>
          <a:endParaRPr lang="fr-FR" sz="1100">
            <a:latin typeface="STHupo" panose="02010800040101010101" pitchFamily="2" charset="-122"/>
            <a:ea typeface="STHupo" panose="02010800040101010101" pitchFamily="2" charset="-122"/>
          </a:endParaRPr>
        </a:p>
      </xdr:txBody>
    </xdr:sp>
    <xdr:clientData/>
  </xdr:twoCellAnchor>
  <xdr:twoCellAnchor>
    <xdr:from>
      <xdr:col>15</xdr:col>
      <xdr:colOff>556591</xdr:colOff>
      <xdr:row>24</xdr:row>
      <xdr:rowOff>0</xdr:rowOff>
    </xdr:from>
    <xdr:to>
      <xdr:col>23</xdr:col>
      <xdr:colOff>545233</xdr:colOff>
      <xdr:row>32</xdr:row>
      <xdr:rowOff>0</xdr:rowOff>
    </xdr:to>
    <xdr:graphicFrame macro="">
      <xdr:nvGraphicFramePr>
        <xdr:cNvPr id="25" name="Graphique 24">
          <a:extLst>
            <a:ext uri="{FF2B5EF4-FFF2-40B4-BE49-F238E27FC236}">
              <a16:creationId xmlns:a16="http://schemas.microsoft.com/office/drawing/2014/main" id="{0BAD884B-E226-424A-8557-64009B0529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201903</xdr:colOff>
      <xdr:row>39</xdr:row>
      <xdr:rowOff>5456</xdr:rowOff>
    </xdr:from>
    <xdr:to>
      <xdr:col>5</xdr:col>
      <xdr:colOff>465719</xdr:colOff>
      <xdr:row>44</xdr:row>
      <xdr:rowOff>159026</xdr:rowOff>
    </xdr:to>
    <xdr:sp macro="" textlink="Carac!B13">
      <xdr:nvSpPr>
        <xdr:cNvPr id="26" name="Ellipse 25">
          <a:extLst>
            <a:ext uri="{FF2B5EF4-FFF2-40B4-BE49-F238E27FC236}">
              <a16:creationId xmlns:a16="http://schemas.microsoft.com/office/drawing/2014/main" id="{EE836C2F-CDB6-4CFE-9ABB-C263E6BD6998}"/>
            </a:ext>
          </a:extLst>
        </xdr:cNvPr>
        <xdr:cNvSpPr/>
      </xdr:nvSpPr>
      <xdr:spPr>
        <a:xfrm>
          <a:off x="3151837" y="7241143"/>
          <a:ext cx="963531" cy="996408"/>
        </a:xfrm>
        <a:prstGeom prst="ellipse">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fld id="{FA92C884-01A2-41AB-8ACA-2EEF43AA41E0}" type="TxLink">
            <a:rPr lang="en-US" sz="2500" b="0" i="0" u="none" strike="noStrike">
              <a:solidFill>
                <a:srgbClr val="000000"/>
              </a:solidFill>
              <a:latin typeface="STHupo" panose="02010800040101010101" pitchFamily="2" charset="-122"/>
              <a:ea typeface="STHupo" panose="02010800040101010101" pitchFamily="2" charset="-122"/>
              <a:cs typeface="Times New Roman"/>
            </a:rPr>
            <a:pPr algn="ctr"/>
            <a:t>50</a:t>
          </a:fld>
          <a:endParaRPr lang="fr-FR" sz="2500">
            <a:latin typeface="STHupo" panose="02010800040101010101" pitchFamily="2" charset="-122"/>
            <a:ea typeface="STHupo" panose="02010800040101010101" pitchFamily="2" charset="-122"/>
          </a:endParaRPr>
        </a:p>
      </xdr:txBody>
    </xdr:sp>
    <xdr:clientData/>
  </xdr:twoCellAnchor>
  <mc:AlternateContent xmlns:mc="http://schemas.openxmlformats.org/markup-compatibility/2006">
    <mc:Choice xmlns:a14="http://schemas.microsoft.com/office/drawing/2010/main" Requires="a14">
      <xdr:twoCellAnchor>
        <xdr:from>
          <xdr:col>7</xdr:col>
          <xdr:colOff>6350</xdr:colOff>
          <xdr:row>39</xdr:row>
          <xdr:rowOff>25400</xdr:rowOff>
        </xdr:from>
        <xdr:to>
          <xdr:col>7</xdr:col>
          <xdr:colOff>273050</xdr:colOff>
          <xdr:row>44</xdr:row>
          <xdr:rowOff>158750</xdr:rowOff>
        </xdr:to>
        <xdr:sp macro="" textlink="">
          <xdr:nvSpPr>
            <xdr:cNvPr id="10243" name="Spinner 3" hidden="1">
              <a:extLst>
                <a:ext uri="{63B3BB69-23CF-44E3-9099-C40C66FF867C}">
                  <a14:compatExt spid="_x0000_s10243"/>
                </a:ext>
                <a:ext uri="{FF2B5EF4-FFF2-40B4-BE49-F238E27FC236}">
                  <a16:creationId xmlns:a16="http://schemas.microsoft.com/office/drawing/2014/main" id="{00000000-0008-0000-0200-0000032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4</xdr:col>
      <xdr:colOff>237872</xdr:colOff>
      <xdr:row>45</xdr:row>
      <xdr:rowOff>23442</xdr:rowOff>
    </xdr:from>
    <xdr:to>
      <xdr:col>7</xdr:col>
      <xdr:colOff>422633</xdr:colOff>
      <xdr:row>47</xdr:row>
      <xdr:rowOff>20714</xdr:rowOff>
    </xdr:to>
    <xdr:sp macro="" textlink="">
      <xdr:nvSpPr>
        <xdr:cNvPr id="27" name="Flèche : chevron 26">
          <a:extLst>
            <a:ext uri="{FF2B5EF4-FFF2-40B4-BE49-F238E27FC236}">
              <a16:creationId xmlns:a16="http://schemas.microsoft.com/office/drawing/2014/main" id="{B518F9F2-560E-44BB-9DCF-B9E8A32F8A7F}"/>
            </a:ext>
          </a:extLst>
        </xdr:cNvPr>
        <xdr:cNvSpPr/>
      </xdr:nvSpPr>
      <xdr:spPr>
        <a:xfrm>
          <a:off x="3187806" y="8276896"/>
          <a:ext cx="2283905" cy="331227"/>
        </a:xfrm>
        <a:prstGeom prst="chevron">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fr-FR" sz="2000">
              <a:latin typeface="STHupo" panose="02010800040101010101" pitchFamily="2" charset="-122"/>
              <a:ea typeface="STHupo" panose="02010800040101010101" pitchFamily="2" charset="-122"/>
            </a:rPr>
            <a:t>Espoir</a:t>
          </a:r>
          <a:endParaRPr lang="fr-FR" sz="1100">
            <a:latin typeface="STHupo" panose="02010800040101010101" pitchFamily="2" charset="-122"/>
            <a:ea typeface="STHupo" panose="02010800040101010101" pitchFamily="2" charset="-122"/>
          </a:endParaRPr>
        </a:p>
      </xdr:txBody>
    </xdr:sp>
    <xdr:clientData/>
  </xdr:twoCellAnchor>
  <xdr:twoCellAnchor>
    <xdr:from>
      <xdr:col>15</xdr:col>
      <xdr:colOff>522514</xdr:colOff>
      <xdr:row>39</xdr:row>
      <xdr:rowOff>11358</xdr:rowOff>
    </xdr:from>
    <xdr:to>
      <xdr:col>19</xdr:col>
      <xdr:colOff>131253</xdr:colOff>
      <xdr:row>47</xdr:row>
      <xdr:rowOff>1941</xdr:rowOff>
    </xdr:to>
    <xdr:grpSp>
      <xdr:nvGrpSpPr>
        <xdr:cNvPr id="28" name="Groupe 27">
          <a:extLst>
            <a:ext uri="{FF2B5EF4-FFF2-40B4-BE49-F238E27FC236}">
              <a16:creationId xmlns:a16="http://schemas.microsoft.com/office/drawing/2014/main" id="{90C803B8-DFF3-471F-83A0-D3F61E960A4F}"/>
            </a:ext>
          </a:extLst>
        </xdr:cNvPr>
        <xdr:cNvGrpSpPr/>
      </xdr:nvGrpSpPr>
      <xdr:grpSpPr>
        <a:xfrm>
          <a:off x="11262962" y="6658365"/>
          <a:ext cx="2445746" cy="1292621"/>
          <a:chOff x="0" y="6122505"/>
          <a:chExt cx="2425774" cy="1376381"/>
        </a:xfrm>
      </xdr:grpSpPr>
      <xdr:sp macro="" textlink="Carac!D12">
        <xdr:nvSpPr>
          <xdr:cNvPr id="29" name="Ellipse 28">
            <a:extLst>
              <a:ext uri="{FF2B5EF4-FFF2-40B4-BE49-F238E27FC236}">
                <a16:creationId xmlns:a16="http://schemas.microsoft.com/office/drawing/2014/main" id="{758A12C9-6D0C-C9AC-EB85-151D390490E2}"/>
              </a:ext>
            </a:extLst>
          </xdr:cNvPr>
          <xdr:cNvSpPr/>
        </xdr:nvSpPr>
        <xdr:spPr>
          <a:xfrm>
            <a:off x="532316" y="6122505"/>
            <a:ext cx="1034339" cy="1031666"/>
          </a:xfrm>
          <a:prstGeom prst="ellipse">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fld id="{DBC73B81-6E33-4391-819B-D13547F2DF94}" type="TxLink">
              <a:rPr lang="en-US" sz="2500" b="0" i="0" u="none" strike="noStrike">
                <a:solidFill>
                  <a:srgbClr val="000000"/>
                </a:solidFill>
                <a:latin typeface="STHupo" panose="02010800040101010101" pitchFamily="2" charset="-122"/>
                <a:ea typeface="STHupo" panose="02010800040101010101" pitchFamily="2" charset="-122"/>
                <a:cs typeface="Times New Roman"/>
              </a:rPr>
              <a:pPr algn="ctr"/>
              <a:t>#N/A</a:t>
            </a:fld>
            <a:endParaRPr lang="fr-FR" sz="2500">
              <a:latin typeface="STHupo" panose="02010800040101010101" pitchFamily="2" charset="-122"/>
              <a:ea typeface="STHupo" panose="02010800040101010101" pitchFamily="2" charset="-122"/>
            </a:endParaRPr>
          </a:p>
        </xdr:txBody>
      </xdr:sp>
      <xdr:sp macro="" textlink="">
        <xdr:nvSpPr>
          <xdr:cNvPr id="30" name="Flèche : chevron 29">
            <a:extLst>
              <a:ext uri="{FF2B5EF4-FFF2-40B4-BE49-F238E27FC236}">
                <a16:creationId xmlns:a16="http://schemas.microsoft.com/office/drawing/2014/main" id="{77925E9B-EE34-BF7E-0055-125624722DBD}"/>
              </a:ext>
            </a:extLst>
          </xdr:cNvPr>
          <xdr:cNvSpPr/>
        </xdr:nvSpPr>
        <xdr:spPr>
          <a:xfrm>
            <a:off x="0" y="7178830"/>
            <a:ext cx="2425774" cy="320056"/>
          </a:xfrm>
          <a:prstGeom prst="chevron">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r-FR" sz="2000">
                <a:latin typeface="STHupo" panose="02010800040101010101" pitchFamily="2" charset="-122"/>
                <a:ea typeface="STHupo" panose="02010800040101010101" pitchFamily="2" charset="-122"/>
              </a:rPr>
              <a:t>Champ</a:t>
            </a:r>
            <a:r>
              <a:rPr lang="fr-FR" sz="2000" baseline="0">
                <a:latin typeface="STHupo" panose="02010800040101010101" pitchFamily="2" charset="-122"/>
                <a:ea typeface="STHupo" panose="02010800040101010101" pitchFamily="2" charset="-122"/>
              </a:rPr>
              <a:t> de Force</a:t>
            </a:r>
            <a:endParaRPr lang="fr-FR" sz="1100">
              <a:latin typeface="STHupo" panose="02010800040101010101" pitchFamily="2" charset="-122"/>
              <a:ea typeface="STHupo" panose="02010800040101010101" pitchFamily="2" charset="-122"/>
            </a:endParaRPr>
          </a:p>
        </xdr:txBody>
      </xdr:sp>
    </xdr:grpSp>
    <xdr:clientData/>
  </xdr:twoCellAnchor>
  <xdr:twoCellAnchor>
    <xdr:from>
      <xdr:col>12</xdr:col>
      <xdr:colOff>201903</xdr:colOff>
      <xdr:row>39</xdr:row>
      <xdr:rowOff>5456</xdr:rowOff>
    </xdr:from>
    <xdr:to>
      <xdr:col>13</xdr:col>
      <xdr:colOff>505143</xdr:colOff>
      <xdr:row>44</xdr:row>
      <xdr:rowOff>168380</xdr:rowOff>
    </xdr:to>
    <xdr:sp macro="" textlink="Carac!D11">
      <xdr:nvSpPr>
        <xdr:cNvPr id="31" name="Ellipse 30">
          <a:extLst>
            <a:ext uri="{FF2B5EF4-FFF2-40B4-BE49-F238E27FC236}">
              <a16:creationId xmlns:a16="http://schemas.microsoft.com/office/drawing/2014/main" id="{7DDBA1D5-1BE2-4BD6-A004-9D7478CF5EC4}"/>
            </a:ext>
          </a:extLst>
        </xdr:cNvPr>
        <xdr:cNvSpPr/>
      </xdr:nvSpPr>
      <xdr:spPr>
        <a:xfrm>
          <a:off x="8749555" y="7241143"/>
          <a:ext cx="1002955" cy="1005762"/>
        </a:xfrm>
        <a:prstGeom prst="ellipse">
          <a:avLst/>
        </a:prstGeom>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ctr"/>
        <a:lstStyle/>
        <a:p>
          <a:pPr algn="ctr"/>
          <a:fld id="{8BDD9856-6A7C-4BAA-A48E-97605AEB2426}" type="TxLink">
            <a:rPr lang="en-US" sz="2000" b="0" i="0" u="none" strike="noStrike">
              <a:solidFill>
                <a:srgbClr val="000000"/>
              </a:solidFill>
              <a:latin typeface="STHupo" panose="02010800040101010101" pitchFamily="2" charset="-122"/>
              <a:ea typeface="STHupo" panose="02010800040101010101" pitchFamily="2" charset="-122"/>
              <a:cs typeface="Times New Roman"/>
            </a:rPr>
            <a:pPr algn="ctr"/>
            <a:t>#N/A</a:t>
          </a:fld>
          <a:endParaRPr lang="fr-FR" sz="2000">
            <a:latin typeface="STHupo" panose="02010800040101010101" pitchFamily="2" charset="-122"/>
            <a:ea typeface="STHupo" panose="02010800040101010101" pitchFamily="2" charset="-122"/>
          </a:endParaRPr>
        </a:p>
      </xdr:txBody>
    </xdr:sp>
    <xdr:clientData/>
  </xdr:twoCellAnchor>
  <xdr:twoCellAnchor>
    <xdr:from>
      <xdr:col>15</xdr:col>
      <xdr:colOff>127322</xdr:colOff>
      <xdr:row>1</xdr:row>
      <xdr:rowOff>132605</xdr:rowOff>
    </xdr:from>
    <xdr:to>
      <xdr:col>26</xdr:col>
      <xdr:colOff>375879</xdr:colOff>
      <xdr:row>34</xdr:row>
      <xdr:rowOff>151598</xdr:rowOff>
    </xdr:to>
    <xdr:graphicFrame macro="">
      <xdr:nvGraphicFramePr>
        <xdr:cNvPr id="32" name="Graphique 31">
          <a:extLst>
            <a:ext uri="{FF2B5EF4-FFF2-40B4-BE49-F238E27FC236}">
              <a16:creationId xmlns:a16="http://schemas.microsoft.com/office/drawing/2014/main" id="{99676C16-24C5-40BA-825B-BAC36DFA7F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201903</xdr:colOff>
      <xdr:row>39</xdr:row>
      <xdr:rowOff>5456</xdr:rowOff>
    </xdr:from>
    <xdr:to>
      <xdr:col>1</xdr:col>
      <xdr:colOff>465719</xdr:colOff>
      <xdr:row>44</xdr:row>
      <xdr:rowOff>159026</xdr:rowOff>
    </xdr:to>
    <xdr:sp macro="" textlink="Carac!D13">
      <xdr:nvSpPr>
        <xdr:cNvPr id="33" name="Ellipse 32">
          <a:extLst>
            <a:ext uri="{FF2B5EF4-FFF2-40B4-BE49-F238E27FC236}">
              <a16:creationId xmlns:a16="http://schemas.microsoft.com/office/drawing/2014/main" id="{C902EB3B-96BD-423E-8215-907B1B1A0044}"/>
            </a:ext>
          </a:extLst>
        </xdr:cNvPr>
        <xdr:cNvSpPr/>
      </xdr:nvSpPr>
      <xdr:spPr>
        <a:xfrm>
          <a:off x="201903" y="7241143"/>
          <a:ext cx="1019190" cy="996408"/>
        </a:xfrm>
        <a:prstGeom prst="ellipse">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fld id="{A723596D-B360-4208-B1A0-C327EADD34BA}" type="TxLink">
            <a:rPr lang="en-US" sz="2500" b="0" i="0" u="none" strike="noStrike">
              <a:solidFill>
                <a:srgbClr val="000000"/>
              </a:solidFill>
              <a:latin typeface="STHupo" panose="02010800040101010101" pitchFamily="2" charset="-122"/>
              <a:ea typeface="STHupo" panose="02010800040101010101" pitchFamily="2" charset="-122"/>
              <a:cs typeface="Times New Roman"/>
            </a:rPr>
            <a:pPr algn="ctr"/>
            <a:t>16</a:t>
          </a:fld>
          <a:endParaRPr lang="fr-FR" sz="2500">
            <a:latin typeface="STHupo" panose="02010800040101010101" pitchFamily="2" charset="-122"/>
            <a:ea typeface="STHupo" panose="02010800040101010101" pitchFamily="2" charset="-122"/>
          </a:endParaRPr>
        </a:p>
      </xdr:txBody>
    </xdr:sp>
    <xdr:clientData/>
  </xdr:twoCellAnchor>
  <mc:AlternateContent xmlns:mc="http://schemas.openxmlformats.org/markup-compatibility/2006">
    <mc:Choice xmlns:a14="http://schemas.microsoft.com/office/drawing/2010/main" Requires="a14">
      <xdr:twoCellAnchor>
        <xdr:from>
          <xdr:col>3</xdr:col>
          <xdr:colOff>6350</xdr:colOff>
          <xdr:row>39</xdr:row>
          <xdr:rowOff>25400</xdr:rowOff>
        </xdr:from>
        <xdr:to>
          <xdr:col>3</xdr:col>
          <xdr:colOff>273050</xdr:colOff>
          <xdr:row>44</xdr:row>
          <xdr:rowOff>158750</xdr:rowOff>
        </xdr:to>
        <xdr:sp macro="" textlink="">
          <xdr:nvSpPr>
            <xdr:cNvPr id="10244" name="Spinner 4" hidden="1">
              <a:extLst>
                <a:ext uri="{63B3BB69-23CF-44E3-9099-C40C66FF867C}">
                  <a14:compatExt spid="_x0000_s10244"/>
                </a:ext>
                <a:ext uri="{FF2B5EF4-FFF2-40B4-BE49-F238E27FC236}">
                  <a16:creationId xmlns:a16="http://schemas.microsoft.com/office/drawing/2014/main" id="{00000000-0008-0000-0200-000004280000}"/>
                </a:ext>
              </a:extLst>
            </xdr:cNvPr>
            <xdr:cNvSpPr/>
          </xdr:nvSpPr>
          <xdr:spPr bwMode="auto">
            <a:xfrm>
              <a:off x="0" y="0"/>
              <a:ext cx="0" cy="0"/>
            </a:xfrm>
            <a:prstGeom prst="rect">
              <a:avLst/>
            </a:prstGeom>
            <a:noFill/>
            <a:ln w="9525">
              <a:miter lim="800000"/>
              <a:headEnd/>
              <a:tailEnd/>
            </a:ln>
          </xdr:spPr>
        </xdr:sp>
        <xdr:clientData fLocksWithSheet="0"/>
      </xdr:twoCellAnchor>
    </mc:Choice>
    <mc:Fallback/>
  </mc:AlternateContent>
  <xdr:twoCellAnchor>
    <xdr:from>
      <xdr:col>0</xdr:col>
      <xdr:colOff>237872</xdr:colOff>
      <xdr:row>45</xdr:row>
      <xdr:rowOff>23442</xdr:rowOff>
    </xdr:from>
    <xdr:to>
      <xdr:col>3</xdr:col>
      <xdr:colOff>422633</xdr:colOff>
      <xdr:row>47</xdr:row>
      <xdr:rowOff>20714</xdr:rowOff>
    </xdr:to>
    <xdr:sp macro="" textlink="">
      <xdr:nvSpPr>
        <xdr:cNvPr id="34" name="Flèche : chevron 33">
          <a:extLst>
            <a:ext uri="{FF2B5EF4-FFF2-40B4-BE49-F238E27FC236}">
              <a16:creationId xmlns:a16="http://schemas.microsoft.com/office/drawing/2014/main" id="{50530AEF-41DB-40C2-9119-020E39DEFD4F}"/>
            </a:ext>
          </a:extLst>
        </xdr:cNvPr>
        <xdr:cNvSpPr/>
      </xdr:nvSpPr>
      <xdr:spPr>
        <a:xfrm>
          <a:off x="237872" y="8276896"/>
          <a:ext cx="2434980" cy="331227"/>
        </a:xfrm>
        <a:prstGeom prst="chevron">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fr-FR" sz="2000">
              <a:latin typeface="STHupo" panose="02010800040101010101" pitchFamily="2" charset="-122"/>
              <a:ea typeface="STHupo" panose="02010800040101010101" pitchFamily="2" charset="-122"/>
            </a:rPr>
            <a:t>Points de sante</a:t>
          </a:r>
        </a:p>
      </xdr:txBody>
    </xdr:sp>
    <xdr:clientData/>
  </xdr:twoCellAnchor>
  <xdr:twoCellAnchor>
    <xdr:from>
      <xdr:col>20</xdr:col>
      <xdr:colOff>198782</xdr:colOff>
      <xdr:row>39</xdr:row>
      <xdr:rowOff>0</xdr:rowOff>
    </xdr:from>
    <xdr:to>
      <xdr:col>21</xdr:col>
      <xdr:colOff>511155</xdr:colOff>
      <xdr:row>44</xdr:row>
      <xdr:rowOff>79512</xdr:rowOff>
    </xdr:to>
    <xdr:sp macro="" textlink="Carac!B15">
      <xdr:nvSpPr>
        <xdr:cNvPr id="35" name="Rectangle : avec coins rognés en haut 34">
          <a:extLst>
            <a:ext uri="{FF2B5EF4-FFF2-40B4-BE49-F238E27FC236}">
              <a16:creationId xmlns:a16="http://schemas.microsoft.com/office/drawing/2014/main" id="{0642EDDC-45D2-461E-9FB4-903CEAA61618}"/>
            </a:ext>
          </a:extLst>
        </xdr:cNvPr>
        <xdr:cNvSpPr/>
      </xdr:nvSpPr>
      <xdr:spPr>
        <a:xfrm>
          <a:off x="14344152" y="7235687"/>
          <a:ext cx="1012088" cy="922350"/>
        </a:xfrm>
        <a:prstGeom prst="snip2SameRect">
          <a:avLst>
            <a:gd name="adj1" fmla="val 16667"/>
            <a:gd name="adj2" fmla="val 48718"/>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fld id="{5B8E75D5-967F-4E7E-9E31-464E275F1861}" type="TxLink">
            <a:rPr lang="en-US" sz="2800" b="0" i="0" u="none" strike="noStrike">
              <a:solidFill>
                <a:schemeClr val="bg1"/>
              </a:solidFill>
              <a:latin typeface="STHupo" panose="02010800040101010101" pitchFamily="2" charset="-122"/>
              <a:ea typeface="STHupo" panose="02010800040101010101" pitchFamily="2" charset="-122"/>
              <a:cs typeface="Times New Roman"/>
            </a:rPr>
            <a:pPr algn="ctr"/>
            <a:t>1</a:t>
          </a:fld>
          <a:endParaRPr lang="fr-FR" sz="2800">
            <a:solidFill>
              <a:schemeClr val="bg1"/>
            </a:solidFill>
            <a:latin typeface="STHupo" panose="02010800040101010101" pitchFamily="2" charset="-122"/>
            <a:ea typeface="STHupo" panose="02010800040101010101" pitchFamily="2" charset="-122"/>
          </a:endParaRPr>
        </a:p>
      </xdr:txBody>
    </xdr:sp>
    <xdr:clientData/>
  </xdr:twoCellAnchor>
  <xdr:twoCellAnchor>
    <xdr:from>
      <xdr:col>19</xdr:col>
      <xdr:colOff>363489</xdr:colOff>
      <xdr:row>45</xdr:row>
      <xdr:rowOff>34076</xdr:rowOff>
    </xdr:from>
    <xdr:to>
      <xdr:col>22</xdr:col>
      <xdr:colOff>113592</xdr:colOff>
      <xdr:row>47</xdr:row>
      <xdr:rowOff>22718</xdr:rowOff>
    </xdr:to>
    <xdr:sp macro="" textlink="">
      <xdr:nvSpPr>
        <xdr:cNvPr id="36" name="Flèche : chevron 35">
          <a:extLst>
            <a:ext uri="{FF2B5EF4-FFF2-40B4-BE49-F238E27FC236}">
              <a16:creationId xmlns:a16="http://schemas.microsoft.com/office/drawing/2014/main" id="{EDC51792-4ABC-484D-A6A8-D0D3B0211BEF}"/>
            </a:ext>
          </a:extLst>
        </xdr:cNvPr>
        <xdr:cNvSpPr/>
      </xdr:nvSpPr>
      <xdr:spPr>
        <a:xfrm>
          <a:off x="13809145" y="8287530"/>
          <a:ext cx="1849247" cy="322597"/>
        </a:xfrm>
        <a:prstGeom prst="chevron">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000">
              <a:latin typeface="STHupo" panose="02010800040101010101" pitchFamily="2" charset="-122"/>
              <a:ea typeface="STHupo" panose="02010800040101010101" pitchFamily="2" charset="-122"/>
            </a:rPr>
            <a:t>Defence</a:t>
          </a:r>
        </a:p>
      </xdr:txBody>
    </xdr:sp>
    <xdr:clientData/>
  </xdr:twoCellAnchor>
  <xdr:twoCellAnchor>
    <xdr:from>
      <xdr:col>23</xdr:col>
      <xdr:colOff>0</xdr:colOff>
      <xdr:row>39</xdr:row>
      <xdr:rowOff>15291</xdr:rowOff>
    </xdr:from>
    <xdr:to>
      <xdr:col>24</xdr:col>
      <xdr:colOff>356861</xdr:colOff>
      <xdr:row>44</xdr:row>
      <xdr:rowOff>84245</xdr:rowOff>
    </xdr:to>
    <xdr:sp macro="" textlink="Carac!B16">
      <xdr:nvSpPr>
        <xdr:cNvPr id="37" name="Rectangle : avec coins rognés en haut 36">
          <a:extLst>
            <a:ext uri="{FF2B5EF4-FFF2-40B4-BE49-F238E27FC236}">
              <a16:creationId xmlns:a16="http://schemas.microsoft.com/office/drawing/2014/main" id="{F00BDC65-29A3-4F06-9353-D833BD8B9324}"/>
            </a:ext>
          </a:extLst>
        </xdr:cNvPr>
        <xdr:cNvSpPr/>
      </xdr:nvSpPr>
      <xdr:spPr>
        <a:xfrm>
          <a:off x="16244515" y="7250978"/>
          <a:ext cx="1056576" cy="911792"/>
        </a:xfrm>
        <a:prstGeom prst="snip2SameRect">
          <a:avLst>
            <a:gd name="adj1" fmla="val 28007"/>
            <a:gd name="adj2" fmla="val 34285"/>
          </a:avLst>
        </a:prstGeom>
        <a:ln/>
        <a:scene3d>
          <a:camera prst="orthographicFront"/>
          <a:lightRig rig="threePt" dir="t"/>
        </a:scene3d>
        <a:sp3d>
          <a:bevelT prst="relaxedInset"/>
        </a:sp3d>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fld id="{F409914C-528E-4E80-A30E-9CACFD48E3D1}" type="TxLink">
            <a:rPr lang="en-US" sz="2800" b="0" i="0" u="none" strike="noStrike">
              <a:solidFill>
                <a:schemeClr val="bg1"/>
              </a:solidFill>
              <a:latin typeface="STHupo" panose="02010800040101010101" pitchFamily="2" charset="-122"/>
              <a:ea typeface="STHupo" panose="02010800040101010101" pitchFamily="2" charset="-122"/>
              <a:cs typeface="Times New Roman"/>
            </a:rPr>
            <a:pPr algn="ctr"/>
            <a:t>1</a:t>
          </a:fld>
          <a:endParaRPr lang="fr-FR" sz="2800">
            <a:solidFill>
              <a:schemeClr val="bg1"/>
            </a:solidFill>
            <a:latin typeface="STHupo" panose="02010800040101010101" pitchFamily="2" charset="-122"/>
            <a:ea typeface="STHupo" panose="02010800040101010101" pitchFamily="2" charset="-122"/>
          </a:endParaRPr>
        </a:p>
      </xdr:txBody>
    </xdr:sp>
    <xdr:clientData/>
  </xdr:twoCellAnchor>
  <xdr:twoCellAnchor>
    <xdr:from>
      <xdr:col>22</xdr:col>
      <xdr:colOff>306693</xdr:colOff>
      <xdr:row>45</xdr:row>
      <xdr:rowOff>38810</xdr:rowOff>
    </xdr:from>
    <xdr:to>
      <xdr:col>25</xdr:col>
      <xdr:colOff>41826</xdr:colOff>
      <xdr:row>47</xdr:row>
      <xdr:rowOff>45436</xdr:rowOff>
    </xdr:to>
    <xdr:sp macro="" textlink="">
      <xdr:nvSpPr>
        <xdr:cNvPr id="38" name="Flèche : chevron 37">
          <a:extLst>
            <a:ext uri="{FF2B5EF4-FFF2-40B4-BE49-F238E27FC236}">
              <a16:creationId xmlns:a16="http://schemas.microsoft.com/office/drawing/2014/main" id="{A942046F-5F35-402E-9165-F3B65908EC07}"/>
            </a:ext>
          </a:extLst>
        </xdr:cNvPr>
        <xdr:cNvSpPr/>
      </xdr:nvSpPr>
      <xdr:spPr>
        <a:xfrm>
          <a:off x="15851493" y="8292264"/>
          <a:ext cx="1834277" cy="340581"/>
        </a:xfrm>
        <a:prstGeom prst="chevron">
          <a:avLst/>
        </a:prstGeom>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fr-FR" sz="2000">
              <a:latin typeface="STHupo" panose="02010800040101010101" pitchFamily="2" charset="-122"/>
              <a:ea typeface="STHupo" panose="02010800040101010101" pitchFamily="2" charset="-122"/>
            </a:rPr>
            <a:t>Reaction</a:t>
          </a:r>
        </a:p>
      </xdr:txBody>
    </xdr:sp>
    <xdr:clientData/>
  </xdr:twoCellAnchor>
  <mc:AlternateContent xmlns:mc="http://schemas.openxmlformats.org/markup-compatibility/2006">
    <mc:Choice xmlns:a14="http://schemas.microsoft.com/office/drawing/2010/main" Requires="a14">
      <xdr:twoCellAnchor editAs="oneCell">
        <xdr:from>
          <xdr:col>27</xdr:col>
          <xdr:colOff>57150</xdr:colOff>
          <xdr:row>5</xdr:row>
          <xdr:rowOff>152400</xdr:rowOff>
        </xdr:from>
        <xdr:to>
          <xdr:col>27</xdr:col>
          <xdr:colOff>476250</xdr:colOff>
          <xdr:row>7</xdr:row>
          <xdr:rowOff>88900</xdr:rowOff>
        </xdr:to>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200-00000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57150</xdr:colOff>
          <xdr:row>7</xdr:row>
          <xdr:rowOff>127000</xdr:rowOff>
        </xdr:from>
        <xdr:to>
          <xdr:col>27</xdr:col>
          <xdr:colOff>476250</xdr:colOff>
          <xdr:row>9</xdr:row>
          <xdr:rowOff>69850</xdr:rowOff>
        </xdr:to>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200-00000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57150</xdr:colOff>
          <xdr:row>9</xdr:row>
          <xdr:rowOff>127000</xdr:rowOff>
        </xdr:from>
        <xdr:to>
          <xdr:col>27</xdr:col>
          <xdr:colOff>476250</xdr:colOff>
          <xdr:row>11</xdr:row>
          <xdr:rowOff>88900</xdr:rowOff>
        </xdr:to>
        <xdr:sp macro="" textlink="">
          <xdr:nvSpPr>
            <xdr:cNvPr id="10247" name="Check Box 7" hidden="1">
              <a:extLst>
                <a:ext uri="{63B3BB69-23CF-44E3-9099-C40C66FF867C}">
                  <a14:compatExt spid="_x0000_s10247"/>
                </a:ext>
                <a:ext uri="{FF2B5EF4-FFF2-40B4-BE49-F238E27FC236}">
                  <a16:creationId xmlns:a16="http://schemas.microsoft.com/office/drawing/2014/main" id="{00000000-0008-0000-0200-00000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57150</xdr:colOff>
          <xdr:row>11</xdr:row>
          <xdr:rowOff>127000</xdr:rowOff>
        </xdr:from>
        <xdr:to>
          <xdr:col>27</xdr:col>
          <xdr:colOff>476250</xdr:colOff>
          <xdr:row>13</xdr:row>
          <xdr:rowOff>88900</xdr:rowOff>
        </xdr:to>
        <xdr:sp macro="" textlink="">
          <xdr:nvSpPr>
            <xdr:cNvPr id="10248" name="Check Box 8" hidden="1">
              <a:extLst>
                <a:ext uri="{63B3BB69-23CF-44E3-9099-C40C66FF867C}">
                  <a14:compatExt spid="_x0000_s10248"/>
                </a:ext>
                <a:ext uri="{FF2B5EF4-FFF2-40B4-BE49-F238E27FC236}">
                  <a16:creationId xmlns:a16="http://schemas.microsoft.com/office/drawing/2014/main" id="{00000000-0008-0000-0200-00000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57150</xdr:colOff>
          <xdr:row>13</xdr:row>
          <xdr:rowOff>120650</xdr:rowOff>
        </xdr:from>
        <xdr:to>
          <xdr:col>27</xdr:col>
          <xdr:colOff>476250</xdr:colOff>
          <xdr:row>15</xdr:row>
          <xdr:rowOff>69850</xdr:rowOff>
        </xdr:to>
        <xdr:sp macro="" textlink="">
          <xdr:nvSpPr>
            <xdr:cNvPr id="10249" name="Check Box 9" hidden="1">
              <a:extLst>
                <a:ext uri="{63B3BB69-23CF-44E3-9099-C40C66FF867C}">
                  <a14:compatExt spid="_x0000_s10249"/>
                </a:ext>
                <a:ext uri="{FF2B5EF4-FFF2-40B4-BE49-F238E27FC236}">
                  <a16:creationId xmlns:a16="http://schemas.microsoft.com/office/drawing/2014/main" id="{00000000-0008-0000-0200-00000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57150</xdr:colOff>
          <xdr:row>15</xdr:row>
          <xdr:rowOff>120650</xdr:rowOff>
        </xdr:from>
        <xdr:to>
          <xdr:col>27</xdr:col>
          <xdr:colOff>476250</xdr:colOff>
          <xdr:row>17</xdr:row>
          <xdr:rowOff>57150</xdr:rowOff>
        </xdr:to>
        <xdr:sp macro="" textlink="">
          <xdr:nvSpPr>
            <xdr:cNvPr id="10250" name="Check Box 10" hidden="1">
              <a:extLst>
                <a:ext uri="{63B3BB69-23CF-44E3-9099-C40C66FF867C}">
                  <a14:compatExt spid="_x0000_s10250"/>
                </a:ext>
                <a:ext uri="{FF2B5EF4-FFF2-40B4-BE49-F238E27FC236}">
                  <a16:creationId xmlns:a16="http://schemas.microsoft.com/office/drawing/2014/main" id="{00000000-0008-0000-0200-00000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57150</xdr:colOff>
          <xdr:row>17</xdr:row>
          <xdr:rowOff>120650</xdr:rowOff>
        </xdr:from>
        <xdr:to>
          <xdr:col>27</xdr:col>
          <xdr:colOff>488950</xdr:colOff>
          <xdr:row>19</xdr:row>
          <xdr:rowOff>88900</xdr:rowOff>
        </xdr:to>
        <xdr:sp macro="" textlink="">
          <xdr:nvSpPr>
            <xdr:cNvPr id="10251" name="Check Box 11" hidden="1">
              <a:extLst>
                <a:ext uri="{63B3BB69-23CF-44E3-9099-C40C66FF867C}">
                  <a14:compatExt spid="_x0000_s10251"/>
                </a:ext>
                <a:ext uri="{FF2B5EF4-FFF2-40B4-BE49-F238E27FC236}">
                  <a16:creationId xmlns:a16="http://schemas.microsoft.com/office/drawing/2014/main" id="{00000000-0008-0000-0200-00000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57150</xdr:colOff>
          <xdr:row>19</xdr:row>
          <xdr:rowOff>127000</xdr:rowOff>
        </xdr:from>
        <xdr:to>
          <xdr:col>27</xdr:col>
          <xdr:colOff>488950</xdr:colOff>
          <xdr:row>21</xdr:row>
          <xdr:rowOff>82550</xdr:rowOff>
        </xdr:to>
        <xdr:sp macro="" textlink="">
          <xdr:nvSpPr>
            <xdr:cNvPr id="10252" name="Check Box 12" hidden="1">
              <a:extLst>
                <a:ext uri="{63B3BB69-23CF-44E3-9099-C40C66FF867C}">
                  <a14:compatExt spid="_x0000_s10252"/>
                </a:ext>
                <a:ext uri="{FF2B5EF4-FFF2-40B4-BE49-F238E27FC236}">
                  <a16:creationId xmlns:a16="http://schemas.microsoft.com/office/drawing/2014/main" id="{00000000-0008-0000-0200-00000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57150</xdr:colOff>
          <xdr:row>21</xdr:row>
          <xdr:rowOff>127000</xdr:rowOff>
        </xdr:from>
        <xdr:to>
          <xdr:col>27</xdr:col>
          <xdr:colOff>488950</xdr:colOff>
          <xdr:row>23</xdr:row>
          <xdr:rowOff>88900</xdr:rowOff>
        </xdr:to>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200-00000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57150</xdr:colOff>
          <xdr:row>23</xdr:row>
          <xdr:rowOff>127000</xdr:rowOff>
        </xdr:from>
        <xdr:to>
          <xdr:col>27</xdr:col>
          <xdr:colOff>488950</xdr:colOff>
          <xdr:row>25</xdr:row>
          <xdr:rowOff>69850</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2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57150</xdr:colOff>
          <xdr:row>25</xdr:row>
          <xdr:rowOff>127000</xdr:rowOff>
        </xdr:from>
        <xdr:to>
          <xdr:col>27</xdr:col>
          <xdr:colOff>476250</xdr:colOff>
          <xdr:row>27</xdr:row>
          <xdr:rowOff>88900</xdr:rowOff>
        </xdr:to>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200-00000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57150</xdr:colOff>
          <xdr:row>27</xdr:row>
          <xdr:rowOff>120650</xdr:rowOff>
        </xdr:from>
        <xdr:to>
          <xdr:col>27</xdr:col>
          <xdr:colOff>476250</xdr:colOff>
          <xdr:row>29</xdr:row>
          <xdr:rowOff>69850</xdr:rowOff>
        </xdr:to>
        <xdr:sp macro="" textlink="">
          <xdr:nvSpPr>
            <xdr:cNvPr id="10256" name="Check Box 16" hidden="1">
              <a:extLst>
                <a:ext uri="{63B3BB69-23CF-44E3-9099-C40C66FF867C}">
                  <a14:compatExt spid="_x0000_s10256"/>
                </a:ext>
                <a:ext uri="{FF2B5EF4-FFF2-40B4-BE49-F238E27FC236}">
                  <a16:creationId xmlns:a16="http://schemas.microsoft.com/office/drawing/2014/main" id="{00000000-0008-0000-0200-00001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57150</xdr:colOff>
          <xdr:row>29</xdr:row>
          <xdr:rowOff>152400</xdr:rowOff>
        </xdr:from>
        <xdr:to>
          <xdr:col>27</xdr:col>
          <xdr:colOff>476250</xdr:colOff>
          <xdr:row>31</xdr:row>
          <xdr:rowOff>88900</xdr:rowOff>
        </xdr:to>
        <xdr:sp macro="" textlink="">
          <xdr:nvSpPr>
            <xdr:cNvPr id="10257" name="Check Box 17" hidden="1">
              <a:extLst>
                <a:ext uri="{63B3BB69-23CF-44E3-9099-C40C66FF867C}">
                  <a14:compatExt spid="_x0000_s10257"/>
                </a:ext>
                <a:ext uri="{FF2B5EF4-FFF2-40B4-BE49-F238E27FC236}">
                  <a16:creationId xmlns:a16="http://schemas.microsoft.com/office/drawing/2014/main" id="{00000000-0008-0000-0200-00001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57150</xdr:colOff>
          <xdr:row>31</xdr:row>
          <xdr:rowOff>133350</xdr:rowOff>
        </xdr:from>
        <xdr:to>
          <xdr:col>27</xdr:col>
          <xdr:colOff>476250</xdr:colOff>
          <xdr:row>33</xdr:row>
          <xdr:rowOff>50800</xdr:rowOff>
        </xdr:to>
        <xdr:sp macro="" textlink="">
          <xdr:nvSpPr>
            <xdr:cNvPr id="10258" name="Check Box 18" hidden="1">
              <a:extLst>
                <a:ext uri="{63B3BB69-23CF-44E3-9099-C40C66FF867C}">
                  <a14:compatExt spid="_x0000_s10258"/>
                </a:ext>
                <a:ext uri="{FF2B5EF4-FFF2-40B4-BE49-F238E27FC236}">
                  <a16:creationId xmlns:a16="http://schemas.microsoft.com/office/drawing/2014/main" id="{00000000-0008-0000-0200-00001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57150</xdr:colOff>
          <xdr:row>5</xdr:row>
          <xdr:rowOff>152400</xdr:rowOff>
        </xdr:from>
        <xdr:to>
          <xdr:col>28</xdr:col>
          <xdr:colOff>476250</xdr:colOff>
          <xdr:row>7</xdr:row>
          <xdr:rowOff>88900</xdr:rowOff>
        </xdr:to>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0200-00001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57150</xdr:colOff>
          <xdr:row>7</xdr:row>
          <xdr:rowOff>127000</xdr:rowOff>
        </xdr:from>
        <xdr:to>
          <xdr:col>28</xdr:col>
          <xdr:colOff>476250</xdr:colOff>
          <xdr:row>9</xdr:row>
          <xdr:rowOff>69850</xdr:rowOff>
        </xdr:to>
        <xdr:sp macro="" textlink="">
          <xdr:nvSpPr>
            <xdr:cNvPr id="10260" name="Check Box 20" hidden="1">
              <a:extLst>
                <a:ext uri="{63B3BB69-23CF-44E3-9099-C40C66FF867C}">
                  <a14:compatExt spid="_x0000_s10260"/>
                </a:ext>
                <a:ext uri="{FF2B5EF4-FFF2-40B4-BE49-F238E27FC236}">
                  <a16:creationId xmlns:a16="http://schemas.microsoft.com/office/drawing/2014/main" id="{00000000-0008-0000-0200-00001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57150</xdr:colOff>
          <xdr:row>9</xdr:row>
          <xdr:rowOff>127000</xdr:rowOff>
        </xdr:from>
        <xdr:to>
          <xdr:col>28</xdr:col>
          <xdr:colOff>476250</xdr:colOff>
          <xdr:row>11</xdr:row>
          <xdr:rowOff>88900</xdr:rowOff>
        </xdr:to>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0200-00001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57150</xdr:colOff>
          <xdr:row>15</xdr:row>
          <xdr:rowOff>120650</xdr:rowOff>
        </xdr:from>
        <xdr:to>
          <xdr:col>28</xdr:col>
          <xdr:colOff>476250</xdr:colOff>
          <xdr:row>17</xdr:row>
          <xdr:rowOff>57150</xdr:rowOff>
        </xdr:to>
        <xdr:sp macro="" textlink="">
          <xdr:nvSpPr>
            <xdr:cNvPr id="10262" name="Check Box 22" hidden="1">
              <a:extLst>
                <a:ext uri="{63B3BB69-23CF-44E3-9099-C40C66FF867C}">
                  <a14:compatExt spid="_x0000_s10262"/>
                </a:ext>
                <a:ext uri="{FF2B5EF4-FFF2-40B4-BE49-F238E27FC236}">
                  <a16:creationId xmlns:a16="http://schemas.microsoft.com/office/drawing/2014/main" id="{00000000-0008-0000-0200-00001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57150</xdr:colOff>
          <xdr:row>17</xdr:row>
          <xdr:rowOff>120650</xdr:rowOff>
        </xdr:from>
        <xdr:to>
          <xdr:col>28</xdr:col>
          <xdr:colOff>488950</xdr:colOff>
          <xdr:row>19</xdr:row>
          <xdr:rowOff>88900</xdr:rowOff>
        </xdr:to>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0200-00001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57150</xdr:colOff>
          <xdr:row>19</xdr:row>
          <xdr:rowOff>127000</xdr:rowOff>
        </xdr:from>
        <xdr:to>
          <xdr:col>28</xdr:col>
          <xdr:colOff>488950</xdr:colOff>
          <xdr:row>21</xdr:row>
          <xdr:rowOff>82550</xdr:rowOff>
        </xdr:to>
        <xdr:sp macro="" textlink="">
          <xdr:nvSpPr>
            <xdr:cNvPr id="10264" name="Check Box 24" hidden="1">
              <a:extLst>
                <a:ext uri="{63B3BB69-23CF-44E3-9099-C40C66FF867C}">
                  <a14:compatExt spid="_x0000_s10264"/>
                </a:ext>
                <a:ext uri="{FF2B5EF4-FFF2-40B4-BE49-F238E27FC236}">
                  <a16:creationId xmlns:a16="http://schemas.microsoft.com/office/drawing/2014/main" id="{00000000-0008-0000-0200-00001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57150</xdr:colOff>
          <xdr:row>21</xdr:row>
          <xdr:rowOff>127000</xdr:rowOff>
        </xdr:from>
        <xdr:to>
          <xdr:col>28</xdr:col>
          <xdr:colOff>488950</xdr:colOff>
          <xdr:row>23</xdr:row>
          <xdr:rowOff>88900</xdr:rowOff>
        </xdr:to>
        <xdr:sp macro="" textlink="">
          <xdr:nvSpPr>
            <xdr:cNvPr id="10265" name="Check Box 25" hidden="1">
              <a:extLst>
                <a:ext uri="{63B3BB69-23CF-44E3-9099-C40C66FF867C}">
                  <a14:compatExt spid="_x0000_s10265"/>
                </a:ext>
                <a:ext uri="{FF2B5EF4-FFF2-40B4-BE49-F238E27FC236}">
                  <a16:creationId xmlns:a16="http://schemas.microsoft.com/office/drawing/2014/main" id="{00000000-0008-0000-0200-00001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57150</xdr:colOff>
          <xdr:row>23</xdr:row>
          <xdr:rowOff>127000</xdr:rowOff>
        </xdr:from>
        <xdr:to>
          <xdr:col>28</xdr:col>
          <xdr:colOff>488950</xdr:colOff>
          <xdr:row>25</xdr:row>
          <xdr:rowOff>69850</xdr:rowOff>
        </xdr:to>
        <xdr:sp macro="" textlink="">
          <xdr:nvSpPr>
            <xdr:cNvPr id="10266" name="Check Box 26" hidden="1">
              <a:extLst>
                <a:ext uri="{63B3BB69-23CF-44E3-9099-C40C66FF867C}">
                  <a14:compatExt spid="_x0000_s10266"/>
                </a:ext>
                <a:ext uri="{FF2B5EF4-FFF2-40B4-BE49-F238E27FC236}">
                  <a16:creationId xmlns:a16="http://schemas.microsoft.com/office/drawing/2014/main" id="{00000000-0008-0000-0200-00001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57150</xdr:colOff>
          <xdr:row>25</xdr:row>
          <xdr:rowOff>127000</xdr:rowOff>
        </xdr:from>
        <xdr:to>
          <xdr:col>28</xdr:col>
          <xdr:colOff>476250</xdr:colOff>
          <xdr:row>27</xdr:row>
          <xdr:rowOff>88900</xdr:rowOff>
        </xdr:to>
        <xdr:sp macro="" textlink="">
          <xdr:nvSpPr>
            <xdr:cNvPr id="10267" name="Check Box 27" hidden="1">
              <a:extLst>
                <a:ext uri="{63B3BB69-23CF-44E3-9099-C40C66FF867C}">
                  <a14:compatExt spid="_x0000_s10267"/>
                </a:ext>
                <a:ext uri="{FF2B5EF4-FFF2-40B4-BE49-F238E27FC236}">
                  <a16:creationId xmlns:a16="http://schemas.microsoft.com/office/drawing/2014/main" id="{00000000-0008-0000-0200-00001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57150</xdr:colOff>
          <xdr:row>27</xdr:row>
          <xdr:rowOff>120650</xdr:rowOff>
        </xdr:from>
        <xdr:to>
          <xdr:col>28</xdr:col>
          <xdr:colOff>476250</xdr:colOff>
          <xdr:row>29</xdr:row>
          <xdr:rowOff>69850</xdr:rowOff>
        </xdr:to>
        <xdr:sp macro="" textlink="">
          <xdr:nvSpPr>
            <xdr:cNvPr id="10268" name="Check Box 28" hidden="1">
              <a:extLst>
                <a:ext uri="{63B3BB69-23CF-44E3-9099-C40C66FF867C}">
                  <a14:compatExt spid="_x0000_s10268"/>
                </a:ext>
                <a:ext uri="{FF2B5EF4-FFF2-40B4-BE49-F238E27FC236}">
                  <a16:creationId xmlns:a16="http://schemas.microsoft.com/office/drawing/2014/main" id="{00000000-0008-0000-0200-00001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57150</xdr:colOff>
          <xdr:row>29</xdr:row>
          <xdr:rowOff>152400</xdr:rowOff>
        </xdr:from>
        <xdr:to>
          <xdr:col>28</xdr:col>
          <xdr:colOff>476250</xdr:colOff>
          <xdr:row>31</xdr:row>
          <xdr:rowOff>88900</xdr:rowOff>
        </xdr:to>
        <xdr:sp macro="" textlink="">
          <xdr:nvSpPr>
            <xdr:cNvPr id="10269" name="Check Box 29" hidden="1">
              <a:extLst>
                <a:ext uri="{63B3BB69-23CF-44E3-9099-C40C66FF867C}">
                  <a14:compatExt spid="_x0000_s10269"/>
                </a:ext>
                <a:ext uri="{FF2B5EF4-FFF2-40B4-BE49-F238E27FC236}">
                  <a16:creationId xmlns:a16="http://schemas.microsoft.com/office/drawing/2014/main" id="{00000000-0008-0000-0200-00001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57150</xdr:colOff>
          <xdr:row>31</xdr:row>
          <xdr:rowOff>133350</xdr:rowOff>
        </xdr:from>
        <xdr:to>
          <xdr:col>28</xdr:col>
          <xdr:colOff>476250</xdr:colOff>
          <xdr:row>33</xdr:row>
          <xdr:rowOff>50800</xdr:rowOff>
        </xdr:to>
        <xdr:sp macro="" textlink="">
          <xdr:nvSpPr>
            <xdr:cNvPr id="10270" name="Check Box 30" hidden="1">
              <a:extLst>
                <a:ext uri="{63B3BB69-23CF-44E3-9099-C40C66FF867C}">
                  <a14:compatExt spid="_x0000_s10270"/>
                </a:ext>
                <a:ext uri="{FF2B5EF4-FFF2-40B4-BE49-F238E27FC236}">
                  <a16:creationId xmlns:a16="http://schemas.microsoft.com/office/drawing/2014/main" id="{00000000-0008-0000-0200-00001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57150</xdr:colOff>
          <xdr:row>11</xdr:row>
          <xdr:rowOff>127000</xdr:rowOff>
        </xdr:from>
        <xdr:to>
          <xdr:col>28</xdr:col>
          <xdr:colOff>476250</xdr:colOff>
          <xdr:row>13</xdr:row>
          <xdr:rowOff>88900</xdr:rowOff>
        </xdr:to>
        <xdr:sp macro="" textlink="">
          <xdr:nvSpPr>
            <xdr:cNvPr id="10271" name="Check Box 31" hidden="1">
              <a:extLst>
                <a:ext uri="{63B3BB69-23CF-44E3-9099-C40C66FF867C}">
                  <a14:compatExt spid="_x0000_s10271"/>
                </a:ext>
                <a:ext uri="{FF2B5EF4-FFF2-40B4-BE49-F238E27FC236}">
                  <a16:creationId xmlns:a16="http://schemas.microsoft.com/office/drawing/2014/main" id="{00000000-0008-0000-0200-00001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57150</xdr:colOff>
          <xdr:row>13</xdr:row>
          <xdr:rowOff>120650</xdr:rowOff>
        </xdr:from>
        <xdr:to>
          <xdr:col>28</xdr:col>
          <xdr:colOff>476250</xdr:colOff>
          <xdr:row>15</xdr:row>
          <xdr:rowOff>69850</xdr:rowOff>
        </xdr:to>
        <xdr:sp macro="" textlink="">
          <xdr:nvSpPr>
            <xdr:cNvPr id="10272" name="Check Box 32" hidden="1">
              <a:extLst>
                <a:ext uri="{63B3BB69-23CF-44E3-9099-C40C66FF867C}">
                  <a14:compatExt spid="_x0000_s10272"/>
                </a:ext>
                <a:ext uri="{FF2B5EF4-FFF2-40B4-BE49-F238E27FC236}">
                  <a16:creationId xmlns:a16="http://schemas.microsoft.com/office/drawing/2014/main" id="{00000000-0008-0000-0200-00002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57150</xdr:colOff>
          <xdr:row>5</xdr:row>
          <xdr:rowOff>152400</xdr:rowOff>
        </xdr:from>
        <xdr:to>
          <xdr:col>29</xdr:col>
          <xdr:colOff>476250</xdr:colOff>
          <xdr:row>7</xdr:row>
          <xdr:rowOff>88900</xdr:rowOff>
        </xdr:to>
        <xdr:sp macro="" textlink="">
          <xdr:nvSpPr>
            <xdr:cNvPr id="10273" name="Check Box 33" hidden="1">
              <a:extLst>
                <a:ext uri="{63B3BB69-23CF-44E3-9099-C40C66FF867C}">
                  <a14:compatExt spid="_x0000_s10273"/>
                </a:ext>
                <a:ext uri="{FF2B5EF4-FFF2-40B4-BE49-F238E27FC236}">
                  <a16:creationId xmlns:a16="http://schemas.microsoft.com/office/drawing/2014/main" id="{00000000-0008-0000-0200-00002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57150</xdr:colOff>
          <xdr:row>7</xdr:row>
          <xdr:rowOff>127000</xdr:rowOff>
        </xdr:from>
        <xdr:to>
          <xdr:col>29</xdr:col>
          <xdr:colOff>476250</xdr:colOff>
          <xdr:row>9</xdr:row>
          <xdr:rowOff>69850</xdr:rowOff>
        </xdr:to>
        <xdr:sp macro="" textlink="">
          <xdr:nvSpPr>
            <xdr:cNvPr id="10274" name="Check Box 34" hidden="1">
              <a:extLst>
                <a:ext uri="{63B3BB69-23CF-44E3-9099-C40C66FF867C}">
                  <a14:compatExt spid="_x0000_s10274"/>
                </a:ext>
                <a:ext uri="{FF2B5EF4-FFF2-40B4-BE49-F238E27FC236}">
                  <a16:creationId xmlns:a16="http://schemas.microsoft.com/office/drawing/2014/main" id="{00000000-0008-0000-0200-00002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57150</xdr:colOff>
          <xdr:row>9</xdr:row>
          <xdr:rowOff>127000</xdr:rowOff>
        </xdr:from>
        <xdr:to>
          <xdr:col>29</xdr:col>
          <xdr:colOff>476250</xdr:colOff>
          <xdr:row>11</xdr:row>
          <xdr:rowOff>88900</xdr:rowOff>
        </xdr:to>
        <xdr:sp macro="" textlink="">
          <xdr:nvSpPr>
            <xdr:cNvPr id="10275" name="Check Box 35" hidden="1">
              <a:extLst>
                <a:ext uri="{63B3BB69-23CF-44E3-9099-C40C66FF867C}">
                  <a14:compatExt spid="_x0000_s10275"/>
                </a:ext>
                <a:ext uri="{FF2B5EF4-FFF2-40B4-BE49-F238E27FC236}">
                  <a16:creationId xmlns:a16="http://schemas.microsoft.com/office/drawing/2014/main" id="{00000000-0008-0000-0200-00002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57150</xdr:colOff>
          <xdr:row>11</xdr:row>
          <xdr:rowOff>127000</xdr:rowOff>
        </xdr:from>
        <xdr:to>
          <xdr:col>29</xdr:col>
          <xdr:colOff>476250</xdr:colOff>
          <xdr:row>13</xdr:row>
          <xdr:rowOff>88900</xdr:rowOff>
        </xdr:to>
        <xdr:sp macro="" textlink="">
          <xdr:nvSpPr>
            <xdr:cNvPr id="10276" name="Check Box 36" hidden="1">
              <a:extLst>
                <a:ext uri="{63B3BB69-23CF-44E3-9099-C40C66FF867C}">
                  <a14:compatExt spid="_x0000_s10276"/>
                </a:ext>
                <a:ext uri="{FF2B5EF4-FFF2-40B4-BE49-F238E27FC236}">
                  <a16:creationId xmlns:a16="http://schemas.microsoft.com/office/drawing/2014/main" id="{00000000-0008-0000-0200-00002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57150</xdr:colOff>
          <xdr:row>15</xdr:row>
          <xdr:rowOff>120650</xdr:rowOff>
        </xdr:from>
        <xdr:to>
          <xdr:col>29</xdr:col>
          <xdr:colOff>476250</xdr:colOff>
          <xdr:row>17</xdr:row>
          <xdr:rowOff>57150</xdr:rowOff>
        </xdr:to>
        <xdr:sp macro="" textlink="">
          <xdr:nvSpPr>
            <xdr:cNvPr id="10277" name="Check Box 37" hidden="1">
              <a:extLst>
                <a:ext uri="{63B3BB69-23CF-44E3-9099-C40C66FF867C}">
                  <a14:compatExt spid="_x0000_s10277"/>
                </a:ext>
                <a:ext uri="{FF2B5EF4-FFF2-40B4-BE49-F238E27FC236}">
                  <a16:creationId xmlns:a16="http://schemas.microsoft.com/office/drawing/2014/main" id="{00000000-0008-0000-0200-00002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57150</xdr:colOff>
          <xdr:row>17</xdr:row>
          <xdr:rowOff>120650</xdr:rowOff>
        </xdr:from>
        <xdr:to>
          <xdr:col>29</xdr:col>
          <xdr:colOff>488950</xdr:colOff>
          <xdr:row>19</xdr:row>
          <xdr:rowOff>88900</xdr:rowOff>
        </xdr:to>
        <xdr:sp macro="" textlink="">
          <xdr:nvSpPr>
            <xdr:cNvPr id="10278" name="Check Box 38" hidden="1">
              <a:extLst>
                <a:ext uri="{63B3BB69-23CF-44E3-9099-C40C66FF867C}">
                  <a14:compatExt spid="_x0000_s10278"/>
                </a:ext>
                <a:ext uri="{FF2B5EF4-FFF2-40B4-BE49-F238E27FC236}">
                  <a16:creationId xmlns:a16="http://schemas.microsoft.com/office/drawing/2014/main" id="{00000000-0008-0000-0200-00002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57150</xdr:colOff>
          <xdr:row>19</xdr:row>
          <xdr:rowOff>127000</xdr:rowOff>
        </xdr:from>
        <xdr:to>
          <xdr:col>29</xdr:col>
          <xdr:colOff>488950</xdr:colOff>
          <xdr:row>21</xdr:row>
          <xdr:rowOff>82550</xdr:rowOff>
        </xdr:to>
        <xdr:sp macro="" textlink="">
          <xdr:nvSpPr>
            <xdr:cNvPr id="10279" name="Check Box 39" hidden="1">
              <a:extLst>
                <a:ext uri="{63B3BB69-23CF-44E3-9099-C40C66FF867C}">
                  <a14:compatExt spid="_x0000_s10279"/>
                </a:ext>
                <a:ext uri="{FF2B5EF4-FFF2-40B4-BE49-F238E27FC236}">
                  <a16:creationId xmlns:a16="http://schemas.microsoft.com/office/drawing/2014/main" id="{00000000-0008-0000-0200-00002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57150</xdr:colOff>
          <xdr:row>21</xdr:row>
          <xdr:rowOff>127000</xdr:rowOff>
        </xdr:from>
        <xdr:to>
          <xdr:col>29</xdr:col>
          <xdr:colOff>488950</xdr:colOff>
          <xdr:row>23</xdr:row>
          <xdr:rowOff>88900</xdr:rowOff>
        </xdr:to>
        <xdr:sp macro="" textlink="">
          <xdr:nvSpPr>
            <xdr:cNvPr id="10280" name="Check Box 40" hidden="1">
              <a:extLst>
                <a:ext uri="{63B3BB69-23CF-44E3-9099-C40C66FF867C}">
                  <a14:compatExt spid="_x0000_s10280"/>
                </a:ext>
                <a:ext uri="{FF2B5EF4-FFF2-40B4-BE49-F238E27FC236}">
                  <a16:creationId xmlns:a16="http://schemas.microsoft.com/office/drawing/2014/main" id="{00000000-0008-0000-0200-00002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57150</xdr:colOff>
          <xdr:row>23</xdr:row>
          <xdr:rowOff>127000</xdr:rowOff>
        </xdr:from>
        <xdr:to>
          <xdr:col>29</xdr:col>
          <xdr:colOff>488950</xdr:colOff>
          <xdr:row>25</xdr:row>
          <xdr:rowOff>69850</xdr:rowOff>
        </xdr:to>
        <xdr:sp macro="" textlink="">
          <xdr:nvSpPr>
            <xdr:cNvPr id="10281" name="Check Box 41" hidden="1">
              <a:extLst>
                <a:ext uri="{63B3BB69-23CF-44E3-9099-C40C66FF867C}">
                  <a14:compatExt spid="_x0000_s10281"/>
                </a:ext>
                <a:ext uri="{FF2B5EF4-FFF2-40B4-BE49-F238E27FC236}">
                  <a16:creationId xmlns:a16="http://schemas.microsoft.com/office/drawing/2014/main" id="{00000000-0008-0000-0200-00002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57150</xdr:colOff>
          <xdr:row>25</xdr:row>
          <xdr:rowOff>127000</xdr:rowOff>
        </xdr:from>
        <xdr:to>
          <xdr:col>29</xdr:col>
          <xdr:colOff>476250</xdr:colOff>
          <xdr:row>27</xdr:row>
          <xdr:rowOff>88900</xdr:rowOff>
        </xdr:to>
        <xdr:sp macro="" textlink="">
          <xdr:nvSpPr>
            <xdr:cNvPr id="10282" name="Check Box 42" hidden="1">
              <a:extLst>
                <a:ext uri="{63B3BB69-23CF-44E3-9099-C40C66FF867C}">
                  <a14:compatExt spid="_x0000_s10282"/>
                </a:ext>
                <a:ext uri="{FF2B5EF4-FFF2-40B4-BE49-F238E27FC236}">
                  <a16:creationId xmlns:a16="http://schemas.microsoft.com/office/drawing/2014/main" id="{00000000-0008-0000-0200-00002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57150</xdr:colOff>
          <xdr:row>27</xdr:row>
          <xdr:rowOff>120650</xdr:rowOff>
        </xdr:from>
        <xdr:to>
          <xdr:col>29</xdr:col>
          <xdr:colOff>476250</xdr:colOff>
          <xdr:row>29</xdr:row>
          <xdr:rowOff>69850</xdr:rowOff>
        </xdr:to>
        <xdr:sp macro="" textlink="">
          <xdr:nvSpPr>
            <xdr:cNvPr id="10283" name="Check Box 43" hidden="1">
              <a:extLst>
                <a:ext uri="{63B3BB69-23CF-44E3-9099-C40C66FF867C}">
                  <a14:compatExt spid="_x0000_s10283"/>
                </a:ext>
                <a:ext uri="{FF2B5EF4-FFF2-40B4-BE49-F238E27FC236}">
                  <a16:creationId xmlns:a16="http://schemas.microsoft.com/office/drawing/2014/main" id="{00000000-0008-0000-0200-00002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57150</xdr:colOff>
          <xdr:row>29</xdr:row>
          <xdr:rowOff>146050</xdr:rowOff>
        </xdr:from>
        <xdr:to>
          <xdr:col>29</xdr:col>
          <xdr:colOff>476250</xdr:colOff>
          <xdr:row>31</xdr:row>
          <xdr:rowOff>50800</xdr:rowOff>
        </xdr:to>
        <xdr:sp macro="" textlink="">
          <xdr:nvSpPr>
            <xdr:cNvPr id="10284" name="Check Box 44" hidden="1">
              <a:extLst>
                <a:ext uri="{63B3BB69-23CF-44E3-9099-C40C66FF867C}">
                  <a14:compatExt spid="_x0000_s10284"/>
                </a:ext>
                <a:ext uri="{FF2B5EF4-FFF2-40B4-BE49-F238E27FC236}">
                  <a16:creationId xmlns:a16="http://schemas.microsoft.com/office/drawing/2014/main" id="{00000000-0008-0000-0200-00002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57150</xdr:colOff>
          <xdr:row>31</xdr:row>
          <xdr:rowOff>133350</xdr:rowOff>
        </xdr:from>
        <xdr:to>
          <xdr:col>29</xdr:col>
          <xdr:colOff>476250</xdr:colOff>
          <xdr:row>33</xdr:row>
          <xdr:rowOff>50800</xdr:rowOff>
        </xdr:to>
        <xdr:sp macro="" textlink="">
          <xdr:nvSpPr>
            <xdr:cNvPr id="10285" name="Check Box 45" hidden="1">
              <a:extLst>
                <a:ext uri="{63B3BB69-23CF-44E3-9099-C40C66FF867C}">
                  <a14:compatExt spid="_x0000_s10285"/>
                </a:ext>
                <a:ext uri="{FF2B5EF4-FFF2-40B4-BE49-F238E27FC236}">
                  <a16:creationId xmlns:a16="http://schemas.microsoft.com/office/drawing/2014/main" id="{00000000-0008-0000-0200-00002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57150</xdr:colOff>
          <xdr:row>13</xdr:row>
          <xdr:rowOff>120650</xdr:rowOff>
        </xdr:from>
        <xdr:to>
          <xdr:col>29</xdr:col>
          <xdr:colOff>476250</xdr:colOff>
          <xdr:row>15</xdr:row>
          <xdr:rowOff>69850</xdr:rowOff>
        </xdr:to>
        <xdr:sp macro="" textlink="">
          <xdr:nvSpPr>
            <xdr:cNvPr id="10286" name="Check Box 46" descr="3" hidden="1">
              <a:extLst>
                <a:ext uri="{63B3BB69-23CF-44E3-9099-C40C66FF867C}">
                  <a14:compatExt spid="_x0000_s10286"/>
                </a:ext>
                <a:ext uri="{FF2B5EF4-FFF2-40B4-BE49-F238E27FC236}">
                  <a16:creationId xmlns:a16="http://schemas.microsoft.com/office/drawing/2014/main" id="{00000000-0008-0000-0200-00002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57150</xdr:colOff>
          <xdr:row>15</xdr:row>
          <xdr:rowOff>120650</xdr:rowOff>
        </xdr:from>
        <xdr:to>
          <xdr:col>30</xdr:col>
          <xdr:colOff>476250</xdr:colOff>
          <xdr:row>17</xdr:row>
          <xdr:rowOff>57150</xdr:rowOff>
        </xdr:to>
        <xdr:sp macro="" textlink="">
          <xdr:nvSpPr>
            <xdr:cNvPr id="10287" name="Check Box 47" hidden="1">
              <a:extLst>
                <a:ext uri="{63B3BB69-23CF-44E3-9099-C40C66FF867C}">
                  <a14:compatExt spid="_x0000_s10287"/>
                </a:ext>
                <a:ext uri="{FF2B5EF4-FFF2-40B4-BE49-F238E27FC236}">
                  <a16:creationId xmlns:a16="http://schemas.microsoft.com/office/drawing/2014/main" id="{00000000-0008-0000-0200-00002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57150</xdr:colOff>
          <xdr:row>19</xdr:row>
          <xdr:rowOff>127000</xdr:rowOff>
        </xdr:from>
        <xdr:to>
          <xdr:col>30</xdr:col>
          <xdr:colOff>488950</xdr:colOff>
          <xdr:row>21</xdr:row>
          <xdr:rowOff>82550</xdr:rowOff>
        </xdr:to>
        <xdr:sp macro="" textlink="">
          <xdr:nvSpPr>
            <xdr:cNvPr id="10288" name="Check Box 48" hidden="1">
              <a:extLst>
                <a:ext uri="{63B3BB69-23CF-44E3-9099-C40C66FF867C}">
                  <a14:compatExt spid="_x0000_s10288"/>
                </a:ext>
                <a:ext uri="{FF2B5EF4-FFF2-40B4-BE49-F238E27FC236}">
                  <a16:creationId xmlns:a16="http://schemas.microsoft.com/office/drawing/2014/main" id="{00000000-0008-0000-0200-00003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57150</xdr:colOff>
          <xdr:row>21</xdr:row>
          <xdr:rowOff>127000</xdr:rowOff>
        </xdr:from>
        <xdr:to>
          <xdr:col>30</xdr:col>
          <xdr:colOff>488950</xdr:colOff>
          <xdr:row>23</xdr:row>
          <xdr:rowOff>88900</xdr:rowOff>
        </xdr:to>
        <xdr:sp macro="" textlink="">
          <xdr:nvSpPr>
            <xdr:cNvPr id="10289" name="Check Box 49" hidden="1">
              <a:extLst>
                <a:ext uri="{63B3BB69-23CF-44E3-9099-C40C66FF867C}">
                  <a14:compatExt spid="_x0000_s10289"/>
                </a:ext>
                <a:ext uri="{FF2B5EF4-FFF2-40B4-BE49-F238E27FC236}">
                  <a16:creationId xmlns:a16="http://schemas.microsoft.com/office/drawing/2014/main" id="{00000000-0008-0000-0200-00003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57150</xdr:colOff>
          <xdr:row>25</xdr:row>
          <xdr:rowOff>127000</xdr:rowOff>
        </xdr:from>
        <xdr:to>
          <xdr:col>30</xdr:col>
          <xdr:colOff>476250</xdr:colOff>
          <xdr:row>27</xdr:row>
          <xdr:rowOff>88900</xdr:rowOff>
        </xdr:to>
        <xdr:sp macro="" textlink="">
          <xdr:nvSpPr>
            <xdr:cNvPr id="10290" name="Check Box 50" hidden="1">
              <a:extLst>
                <a:ext uri="{63B3BB69-23CF-44E3-9099-C40C66FF867C}">
                  <a14:compatExt spid="_x0000_s10290"/>
                </a:ext>
                <a:ext uri="{FF2B5EF4-FFF2-40B4-BE49-F238E27FC236}">
                  <a16:creationId xmlns:a16="http://schemas.microsoft.com/office/drawing/2014/main" id="{00000000-0008-0000-0200-00003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57150</xdr:colOff>
          <xdr:row>31</xdr:row>
          <xdr:rowOff>133350</xdr:rowOff>
        </xdr:from>
        <xdr:to>
          <xdr:col>30</xdr:col>
          <xdr:colOff>476250</xdr:colOff>
          <xdr:row>33</xdr:row>
          <xdr:rowOff>50800</xdr:rowOff>
        </xdr:to>
        <xdr:sp macro="" textlink="">
          <xdr:nvSpPr>
            <xdr:cNvPr id="10291" name="Check Box 51" hidden="1">
              <a:extLst>
                <a:ext uri="{63B3BB69-23CF-44E3-9099-C40C66FF867C}">
                  <a14:compatExt spid="_x0000_s10291"/>
                </a:ext>
                <a:ext uri="{FF2B5EF4-FFF2-40B4-BE49-F238E27FC236}">
                  <a16:creationId xmlns:a16="http://schemas.microsoft.com/office/drawing/2014/main" id="{00000000-0008-0000-0200-00003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57150</xdr:colOff>
          <xdr:row>5</xdr:row>
          <xdr:rowOff>152400</xdr:rowOff>
        </xdr:from>
        <xdr:to>
          <xdr:col>30</xdr:col>
          <xdr:colOff>476250</xdr:colOff>
          <xdr:row>7</xdr:row>
          <xdr:rowOff>88900</xdr:rowOff>
        </xdr:to>
        <xdr:sp macro="" textlink="">
          <xdr:nvSpPr>
            <xdr:cNvPr id="10292" name="Check Box 52" hidden="1">
              <a:extLst>
                <a:ext uri="{63B3BB69-23CF-44E3-9099-C40C66FF867C}">
                  <a14:compatExt spid="_x0000_s10292"/>
                </a:ext>
                <a:ext uri="{FF2B5EF4-FFF2-40B4-BE49-F238E27FC236}">
                  <a16:creationId xmlns:a16="http://schemas.microsoft.com/office/drawing/2014/main" id="{00000000-0008-0000-0200-00003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57150</xdr:colOff>
          <xdr:row>7</xdr:row>
          <xdr:rowOff>127000</xdr:rowOff>
        </xdr:from>
        <xdr:to>
          <xdr:col>30</xdr:col>
          <xdr:colOff>476250</xdr:colOff>
          <xdr:row>9</xdr:row>
          <xdr:rowOff>69850</xdr:rowOff>
        </xdr:to>
        <xdr:sp macro="" textlink="">
          <xdr:nvSpPr>
            <xdr:cNvPr id="10293" name="Check Box 53" hidden="1">
              <a:extLst>
                <a:ext uri="{63B3BB69-23CF-44E3-9099-C40C66FF867C}">
                  <a14:compatExt spid="_x0000_s10293"/>
                </a:ext>
                <a:ext uri="{FF2B5EF4-FFF2-40B4-BE49-F238E27FC236}">
                  <a16:creationId xmlns:a16="http://schemas.microsoft.com/office/drawing/2014/main" id="{00000000-0008-0000-0200-00003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57150</xdr:colOff>
          <xdr:row>9</xdr:row>
          <xdr:rowOff>127000</xdr:rowOff>
        </xdr:from>
        <xdr:to>
          <xdr:col>30</xdr:col>
          <xdr:colOff>476250</xdr:colOff>
          <xdr:row>11</xdr:row>
          <xdr:rowOff>88900</xdr:rowOff>
        </xdr:to>
        <xdr:sp macro="" textlink="">
          <xdr:nvSpPr>
            <xdr:cNvPr id="10294" name="Check Box 54" hidden="1">
              <a:extLst>
                <a:ext uri="{63B3BB69-23CF-44E3-9099-C40C66FF867C}">
                  <a14:compatExt spid="_x0000_s10294"/>
                </a:ext>
                <a:ext uri="{FF2B5EF4-FFF2-40B4-BE49-F238E27FC236}">
                  <a16:creationId xmlns:a16="http://schemas.microsoft.com/office/drawing/2014/main" id="{00000000-0008-0000-0200-00003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57150</xdr:colOff>
          <xdr:row>11</xdr:row>
          <xdr:rowOff>127000</xdr:rowOff>
        </xdr:from>
        <xdr:to>
          <xdr:col>30</xdr:col>
          <xdr:colOff>476250</xdr:colOff>
          <xdr:row>13</xdr:row>
          <xdr:rowOff>88900</xdr:rowOff>
        </xdr:to>
        <xdr:sp macro="" textlink="">
          <xdr:nvSpPr>
            <xdr:cNvPr id="10295" name="Check Box 55" hidden="1">
              <a:extLst>
                <a:ext uri="{63B3BB69-23CF-44E3-9099-C40C66FF867C}">
                  <a14:compatExt spid="_x0000_s10295"/>
                </a:ext>
                <a:ext uri="{FF2B5EF4-FFF2-40B4-BE49-F238E27FC236}">
                  <a16:creationId xmlns:a16="http://schemas.microsoft.com/office/drawing/2014/main" id="{00000000-0008-0000-0200-00003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57150</xdr:colOff>
          <xdr:row>17</xdr:row>
          <xdr:rowOff>120650</xdr:rowOff>
        </xdr:from>
        <xdr:to>
          <xdr:col>30</xdr:col>
          <xdr:colOff>488950</xdr:colOff>
          <xdr:row>19</xdr:row>
          <xdr:rowOff>88900</xdr:rowOff>
        </xdr:to>
        <xdr:sp macro="" textlink="">
          <xdr:nvSpPr>
            <xdr:cNvPr id="10296" name="Check Box 56" hidden="1">
              <a:extLst>
                <a:ext uri="{63B3BB69-23CF-44E3-9099-C40C66FF867C}">
                  <a14:compatExt spid="_x0000_s10296"/>
                </a:ext>
                <a:ext uri="{FF2B5EF4-FFF2-40B4-BE49-F238E27FC236}">
                  <a16:creationId xmlns:a16="http://schemas.microsoft.com/office/drawing/2014/main" id="{00000000-0008-0000-0200-00003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57150</xdr:colOff>
          <xdr:row>23</xdr:row>
          <xdr:rowOff>127000</xdr:rowOff>
        </xdr:from>
        <xdr:to>
          <xdr:col>30</xdr:col>
          <xdr:colOff>488950</xdr:colOff>
          <xdr:row>25</xdr:row>
          <xdr:rowOff>69850</xdr:rowOff>
        </xdr:to>
        <xdr:sp macro="" textlink="">
          <xdr:nvSpPr>
            <xdr:cNvPr id="10297" name="Check Box 57" hidden="1">
              <a:extLst>
                <a:ext uri="{63B3BB69-23CF-44E3-9099-C40C66FF867C}">
                  <a14:compatExt spid="_x0000_s10297"/>
                </a:ext>
                <a:ext uri="{FF2B5EF4-FFF2-40B4-BE49-F238E27FC236}">
                  <a16:creationId xmlns:a16="http://schemas.microsoft.com/office/drawing/2014/main" id="{00000000-0008-0000-0200-00003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57150</xdr:colOff>
          <xdr:row>27</xdr:row>
          <xdr:rowOff>120650</xdr:rowOff>
        </xdr:from>
        <xdr:to>
          <xdr:col>30</xdr:col>
          <xdr:colOff>476250</xdr:colOff>
          <xdr:row>29</xdr:row>
          <xdr:rowOff>69850</xdr:rowOff>
        </xdr:to>
        <xdr:sp macro="" textlink="">
          <xdr:nvSpPr>
            <xdr:cNvPr id="10298" name="Check Box 58" hidden="1">
              <a:extLst>
                <a:ext uri="{63B3BB69-23CF-44E3-9099-C40C66FF867C}">
                  <a14:compatExt spid="_x0000_s10298"/>
                </a:ext>
                <a:ext uri="{FF2B5EF4-FFF2-40B4-BE49-F238E27FC236}">
                  <a16:creationId xmlns:a16="http://schemas.microsoft.com/office/drawing/2014/main" id="{00000000-0008-0000-0200-00003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57150</xdr:colOff>
          <xdr:row>29</xdr:row>
          <xdr:rowOff>101600</xdr:rowOff>
        </xdr:from>
        <xdr:to>
          <xdr:col>30</xdr:col>
          <xdr:colOff>476250</xdr:colOff>
          <xdr:row>31</xdr:row>
          <xdr:rowOff>69850</xdr:rowOff>
        </xdr:to>
        <xdr:sp macro="" textlink="">
          <xdr:nvSpPr>
            <xdr:cNvPr id="10299" name="Check Box 59" hidden="1">
              <a:extLst>
                <a:ext uri="{63B3BB69-23CF-44E3-9099-C40C66FF867C}">
                  <a14:compatExt spid="_x0000_s10299"/>
                </a:ext>
                <a:ext uri="{FF2B5EF4-FFF2-40B4-BE49-F238E27FC236}">
                  <a16:creationId xmlns:a16="http://schemas.microsoft.com/office/drawing/2014/main" id="{00000000-0008-0000-0200-00003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57150</xdr:colOff>
          <xdr:row>13</xdr:row>
          <xdr:rowOff>120650</xdr:rowOff>
        </xdr:from>
        <xdr:to>
          <xdr:col>30</xdr:col>
          <xdr:colOff>476250</xdr:colOff>
          <xdr:row>15</xdr:row>
          <xdr:rowOff>69850</xdr:rowOff>
        </xdr:to>
        <xdr:sp macro="" textlink="">
          <xdr:nvSpPr>
            <xdr:cNvPr id="10300" name="Check Box 60" hidden="1">
              <a:extLst>
                <a:ext uri="{63B3BB69-23CF-44E3-9099-C40C66FF867C}">
                  <a14:compatExt spid="_x0000_s10300"/>
                </a:ext>
                <a:ext uri="{FF2B5EF4-FFF2-40B4-BE49-F238E27FC236}">
                  <a16:creationId xmlns:a16="http://schemas.microsoft.com/office/drawing/2014/main" id="{00000000-0008-0000-0200-00003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57150</xdr:colOff>
          <xdr:row>5</xdr:row>
          <xdr:rowOff>152400</xdr:rowOff>
        </xdr:from>
        <xdr:to>
          <xdr:col>31</xdr:col>
          <xdr:colOff>476250</xdr:colOff>
          <xdr:row>7</xdr:row>
          <xdr:rowOff>88900</xdr:rowOff>
        </xdr:to>
        <xdr:sp macro="" textlink="">
          <xdr:nvSpPr>
            <xdr:cNvPr id="10301" name="Check Box 61" hidden="1">
              <a:extLst>
                <a:ext uri="{63B3BB69-23CF-44E3-9099-C40C66FF867C}">
                  <a14:compatExt spid="_x0000_s10301"/>
                </a:ext>
                <a:ext uri="{FF2B5EF4-FFF2-40B4-BE49-F238E27FC236}">
                  <a16:creationId xmlns:a16="http://schemas.microsoft.com/office/drawing/2014/main" id="{00000000-0008-0000-0200-00003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57150</xdr:colOff>
          <xdr:row>7</xdr:row>
          <xdr:rowOff>127000</xdr:rowOff>
        </xdr:from>
        <xdr:to>
          <xdr:col>31</xdr:col>
          <xdr:colOff>476250</xdr:colOff>
          <xdr:row>9</xdr:row>
          <xdr:rowOff>69850</xdr:rowOff>
        </xdr:to>
        <xdr:sp macro="" textlink="">
          <xdr:nvSpPr>
            <xdr:cNvPr id="10302" name="Check Box 62" hidden="1">
              <a:extLst>
                <a:ext uri="{63B3BB69-23CF-44E3-9099-C40C66FF867C}">
                  <a14:compatExt spid="_x0000_s10302"/>
                </a:ext>
                <a:ext uri="{FF2B5EF4-FFF2-40B4-BE49-F238E27FC236}">
                  <a16:creationId xmlns:a16="http://schemas.microsoft.com/office/drawing/2014/main" id="{00000000-0008-0000-0200-00003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57150</xdr:colOff>
          <xdr:row>9</xdr:row>
          <xdr:rowOff>127000</xdr:rowOff>
        </xdr:from>
        <xdr:to>
          <xdr:col>31</xdr:col>
          <xdr:colOff>476250</xdr:colOff>
          <xdr:row>11</xdr:row>
          <xdr:rowOff>88900</xdr:rowOff>
        </xdr:to>
        <xdr:sp macro="" textlink="">
          <xdr:nvSpPr>
            <xdr:cNvPr id="10303" name="Check Box 63" hidden="1">
              <a:extLst>
                <a:ext uri="{63B3BB69-23CF-44E3-9099-C40C66FF867C}">
                  <a14:compatExt spid="_x0000_s10303"/>
                </a:ext>
                <a:ext uri="{FF2B5EF4-FFF2-40B4-BE49-F238E27FC236}">
                  <a16:creationId xmlns:a16="http://schemas.microsoft.com/office/drawing/2014/main" id="{00000000-0008-0000-0200-00003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57150</xdr:colOff>
          <xdr:row>11</xdr:row>
          <xdr:rowOff>127000</xdr:rowOff>
        </xdr:from>
        <xdr:to>
          <xdr:col>31</xdr:col>
          <xdr:colOff>476250</xdr:colOff>
          <xdr:row>13</xdr:row>
          <xdr:rowOff>88900</xdr:rowOff>
        </xdr:to>
        <xdr:sp macro="" textlink="">
          <xdr:nvSpPr>
            <xdr:cNvPr id="10304" name="Check Box 64" hidden="1">
              <a:extLst>
                <a:ext uri="{63B3BB69-23CF-44E3-9099-C40C66FF867C}">
                  <a14:compatExt spid="_x0000_s10304"/>
                </a:ext>
                <a:ext uri="{FF2B5EF4-FFF2-40B4-BE49-F238E27FC236}">
                  <a16:creationId xmlns:a16="http://schemas.microsoft.com/office/drawing/2014/main" id="{00000000-0008-0000-0200-00004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57150</xdr:colOff>
          <xdr:row>15</xdr:row>
          <xdr:rowOff>120650</xdr:rowOff>
        </xdr:from>
        <xdr:to>
          <xdr:col>31</xdr:col>
          <xdr:colOff>476250</xdr:colOff>
          <xdr:row>17</xdr:row>
          <xdr:rowOff>57150</xdr:rowOff>
        </xdr:to>
        <xdr:sp macro="" textlink="">
          <xdr:nvSpPr>
            <xdr:cNvPr id="10305" name="Check Box 65" hidden="1">
              <a:extLst>
                <a:ext uri="{63B3BB69-23CF-44E3-9099-C40C66FF867C}">
                  <a14:compatExt spid="_x0000_s10305"/>
                </a:ext>
                <a:ext uri="{FF2B5EF4-FFF2-40B4-BE49-F238E27FC236}">
                  <a16:creationId xmlns:a16="http://schemas.microsoft.com/office/drawing/2014/main" id="{00000000-0008-0000-0200-00004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57150</xdr:colOff>
          <xdr:row>17</xdr:row>
          <xdr:rowOff>120650</xdr:rowOff>
        </xdr:from>
        <xdr:to>
          <xdr:col>31</xdr:col>
          <xdr:colOff>488950</xdr:colOff>
          <xdr:row>19</xdr:row>
          <xdr:rowOff>88900</xdr:rowOff>
        </xdr:to>
        <xdr:sp macro="" textlink="">
          <xdr:nvSpPr>
            <xdr:cNvPr id="10306" name="Check Box 66" hidden="1">
              <a:extLst>
                <a:ext uri="{63B3BB69-23CF-44E3-9099-C40C66FF867C}">
                  <a14:compatExt spid="_x0000_s10306"/>
                </a:ext>
                <a:ext uri="{FF2B5EF4-FFF2-40B4-BE49-F238E27FC236}">
                  <a16:creationId xmlns:a16="http://schemas.microsoft.com/office/drawing/2014/main" id="{00000000-0008-0000-0200-00004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57150</xdr:colOff>
          <xdr:row>19</xdr:row>
          <xdr:rowOff>127000</xdr:rowOff>
        </xdr:from>
        <xdr:to>
          <xdr:col>31</xdr:col>
          <xdr:colOff>488950</xdr:colOff>
          <xdr:row>21</xdr:row>
          <xdr:rowOff>82550</xdr:rowOff>
        </xdr:to>
        <xdr:sp macro="" textlink="">
          <xdr:nvSpPr>
            <xdr:cNvPr id="10307" name="Check Box 67" hidden="1">
              <a:extLst>
                <a:ext uri="{63B3BB69-23CF-44E3-9099-C40C66FF867C}">
                  <a14:compatExt spid="_x0000_s10307"/>
                </a:ext>
                <a:ext uri="{FF2B5EF4-FFF2-40B4-BE49-F238E27FC236}">
                  <a16:creationId xmlns:a16="http://schemas.microsoft.com/office/drawing/2014/main" id="{00000000-0008-0000-0200-00004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57150</xdr:colOff>
          <xdr:row>21</xdr:row>
          <xdr:rowOff>127000</xdr:rowOff>
        </xdr:from>
        <xdr:to>
          <xdr:col>31</xdr:col>
          <xdr:colOff>488950</xdr:colOff>
          <xdr:row>23</xdr:row>
          <xdr:rowOff>88900</xdr:rowOff>
        </xdr:to>
        <xdr:sp macro="" textlink="">
          <xdr:nvSpPr>
            <xdr:cNvPr id="10308" name="Check Box 68" hidden="1">
              <a:extLst>
                <a:ext uri="{63B3BB69-23CF-44E3-9099-C40C66FF867C}">
                  <a14:compatExt spid="_x0000_s10308"/>
                </a:ext>
                <a:ext uri="{FF2B5EF4-FFF2-40B4-BE49-F238E27FC236}">
                  <a16:creationId xmlns:a16="http://schemas.microsoft.com/office/drawing/2014/main" id="{00000000-0008-0000-0200-00004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57150</xdr:colOff>
          <xdr:row>23</xdr:row>
          <xdr:rowOff>127000</xdr:rowOff>
        </xdr:from>
        <xdr:to>
          <xdr:col>31</xdr:col>
          <xdr:colOff>488950</xdr:colOff>
          <xdr:row>25</xdr:row>
          <xdr:rowOff>69850</xdr:rowOff>
        </xdr:to>
        <xdr:sp macro="" textlink="">
          <xdr:nvSpPr>
            <xdr:cNvPr id="10309" name="Check Box 69" hidden="1">
              <a:extLst>
                <a:ext uri="{63B3BB69-23CF-44E3-9099-C40C66FF867C}">
                  <a14:compatExt spid="_x0000_s10309"/>
                </a:ext>
                <a:ext uri="{FF2B5EF4-FFF2-40B4-BE49-F238E27FC236}">
                  <a16:creationId xmlns:a16="http://schemas.microsoft.com/office/drawing/2014/main" id="{00000000-0008-0000-0200-00004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57150</xdr:colOff>
          <xdr:row>25</xdr:row>
          <xdr:rowOff>127000</xdr:rowOff>
        </xdr:from>
        <xdr:to>
          <xdr:col>31</xdr:col>
          <xdr:colOff>476250</xdr:colOff>
          <xdr:row>27</xdr:row>
          <xdr:rowOff>88900</xdr:rowOff>
        </xdr:to>
        <xdr:sp macro="" textlink="">
          <xdr:nvSpPr>
            <xdr:cNvPr id="10310" name="Check Box 70" hidden="1">
              <a:extLst>
                <a:ext uri="{63B3BB69-23CF-44E3-9099-C40C66FF867C}">
                  <a14:compatExt spid="_x0000_s10310"/>
                </a:ext>
                <a:ext uri="{FF2B5EF4-FFF2-40B4-BE49-F238E27FC236}">
                  <a16:creationId xmlns:a16="http://schemas.microsoft.com/office/drawing/2014/main" id="{00000000-0008-0000-0200-00004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57150</xdr:colOff>
          <xdr:row>27</xdr:row>
          <xdr:rowOff>120650</xdr:rowOff>
        </xdr:from>
        <xdr:to>
          <xdr:col>31</xdr:col>
          <xdr:colOff>476250</xdr:colOff>
          <xdr:row>29</xdr:row>
          <xdr:rowOff>69850</xdr:rowOff>
        </xdr:to>
        <xdr:sp macro="" textlink="">
          <xdr:nvSpPr>
            <xdr:cNvPr id="10311" name="Check Box 71" hidden="1">
              <a:extLst>
                <a:ext uri="{63B3BB69-23CF-44E3-9099-C40C66FF867C}">
                  <a14:compatExt spid="_x0000_s10311"/>
                </a:ext>
                <a:ext uri="{FF2B5EF4-FFF2-40B4-BE49-F238E27FC236}">
                  <a16:creationId xmlns:a16="http://schemas.microsoft.com/office/drawing/2014/main" id="{00000000-0008-0000-0200-00004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57150</xdr:colOff>
          <xdr:row>29</xdr:row>
          <xdr:rowOff>146050</xdr:rowOff>
        </xdr:from>
        <xdr:to>
          <xdr:col>31</xdr:col>
          <xdr:colOff>476250</xdr:colOff>
          <xdr:row>31</xdr:row>
          <xdr:rowOff>50800</xdr:rowOff>
        </xdr:to>
        <xdr:sp macro="" textlink="">
          <xdr:nvSpPr>
            <xdr:cNvPr id="10312" name="Check Box 72" hidden="1">
              <a:extLst>
                <a:ext uri="{63B3BB69-23CF-44E3-9099-C40C66FF867C}">
                  <a14:compatExt spid="_x0000_s10312"/>
                </a:ext>
                <a:ext uri="{FF2B5EF4-FFF2-40B4-BE49-F238E27FC236}">
                  <a16:creationId xmlns:a16="http://schemas.microsoft.com/office/drawing/2014/main" id="{00000000-0008-0000-0200-00004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57150</xdr:colOff>
          <xdr:row>31</xdr:row>
          <xdr:rowOff>133350</xdr:rowOff>
        </xdr:from>
        <xdr:to>
          <xdr:col>31</xdr:col>
          <xdr:colOff>476250</xdr:colOff>
          <xdr:row>33</xdr:row>
          <xdr:rowOff>50800</xdr:rowOff>
        </xdr:to>
        <xdr:sp macro="" textlink="">
          <xdr:nvSpPr>
            <xdr:cNvPr id="10313" name="Check Box 73" hidden="1">
              <a:extLst>
                <a:ext uri="{63B3BB69-23CF-44E3-9099-C40C66FF867C}">
                  <a14:compatExt spid="_x0000_s10313"/>
                </a:ext>
                <a:ext uri="{FF2B5EF4-FFF2-40B4-BE49-F238E27FC236}">
                  <a16:creationId xmlns:a16="http://schemas.microsoft.com/office/drawing/2014/main" id="{00000000-0008-0000-0200-00004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57150</xdr:colOff>
          <xdr:row>13</xdr:row>
          <xdr:rowOff>120650</xdr:rowOff>
        </xdr:from>
        <xdr:to>
          <xdr:col>31</xdr:col>
          <xdr:colOff>476250</xdr:colOff>
          <xdr:row>15</xdr:row>
          <xdr:rowOff>69850</xdr:rowOff>
        </xdr:to>
        <xdr:sp macro="" textlink="">
          <xdr:nvSpPr>
            <xdr:cNvPr id="10314" name="Check Box 74" hidden="1">
              <a:extLst>
                <a:ext uri="{63B3BB69-23CF-44E3-9099-C40C66FF867C}">
                  <a14:compatExt spid="_x0000_s10314"/>
                </a:ext>
                <a:ext uri="{FF2B5EF4-FFF2-40B4-BE49-F238E27FC236}">
                  <a16:creationId xmlns:a16="http://schemas.microsoft.com/office/drawing/2014/main" id="{00000000-0008-0000-0200-00004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57150</xdr:colOff>
          <xdr:row>3</xdr:row>
          <xdr:rowOff>127000</xdr:rowOff>
        </xdr:from>
        <xdr:to>
          <xdr:col>27</xdr:col>
          <xdr:colOff>476250</xdr:colOff>
          <xdr:row>4</xdr:row>
          <xdr:rowOff>165100</xdr:rowOff>
        </xdr:to>
        <xdr:sp macro="" textlink="">
          <xdr:nvSpPr>
            <xdr:cNvPr id="10315" name="Check Box 75" hidden="1">
              <a:extLst>
                <a:ext uri="{63B3BB69-23CF-44E3-9099-C40C66FF867C}">
                  <a14:compatExt spid="_x0000_s10315"/>
                </a:ext>
                <a:ext uri="{FF2B5EF4-FFF2-40B4-BE49-F238E27FC236}">
                  <a16:creationId xmlns:a16="http://schemas.microsoft.com/office/drawing/2014/main" id="{00000000-0008-0000-0200-00004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57150</xdr:colOff>
          <xdr:row>3</xdr:row>
          <xdr:rowOff>127000</xdr:rowOff>
        </xdr:from>
        <xdr:to>
          <xdr:col>28</xdr:col>
          <xdr:colOff>476250</xdr:colOff>
          <xdr:row>4</xdr:row>
          <xdr:rowOff>165100</xdr:rowOff>
        </xdr:to>
        <xdr:sp macro="" textlink="">
          <xdr:nvSpPr>
            <xdr:cNvPr id="10316" name="Check Box 76" hidden="1">
              <a:extLst>
                <a:ext uri="{63B3BB69-23CF-44E3-9099-C40C66FF867C}">
                  <a14:compatExt spid="_x0000_s10316"/>
                </a:ext>
                <a:ext uri="{FF2B5EF4-FFF2-40B4-BE49-F238E27FC236}">
                  <a16:creationId xmlns:a16="http://schemas.microsoft.com/office/drawing/2014/main" id="{00000000-0008-0000-0200-00004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57150</xdr:colOff>
          <xdr:row>3</xdr:row>
          <xdr:rowOff>127000</xdr:rowOff>
        </xdr:from>
        <xdr:to>
          <xdr:col>29</xdr:col>
          <xdr:colOff>476250</xdr:colOff>
          <xdr:row>4</xdr:row>
          <xdr:rowOff>165100</xdr:rowOff>
        </xdr:to>
        <xdr:sp macro="" textlink="">
          <xdr:nvSpPr>
            <xdr:cNvPr id="10317" name="Check Box 77" hidden="1">
              <a:extLst>
                <a:ext uri="{63B3BB69-23CF-44E3-9099-C40C66FF867C}">
                  <a14:compatExt spid="_x0000_s10317"/>
                </a:ext>
                <a:ext uri="{FF2B5EF4-FFF2-40B4-BE49-F238E27FC236}">
                  <a16:creationId xmlns:a16="http://schemas.microsoft.com/office/drawing/2014/main" id="{00000000-0008-0000-0200-00004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57150</xdr:colOff>
          <xdr:row>3</xdr:row>
          <xdr:rowOff>127000</xdr:rowOff>
        </xdr:from>
        <xdr:to>
          <xdr:col>30</xdr:col>
          <xdr:colOff>476250</xdr:colOff>
          <xdr:row>4</xdr:row>
          <xdr:rowOff>165100</xdr:rowOff>
        </xdr:to>
        <xdr:sp macro="" textlink="">
          <xdr:nvSpPr>
            <xdr:cNvPr id="10318" name="Check Box 78" hidden="1">
              <a:extLst>
                <a:ext uri="{63B3BB69-23CF-44E3-9099-C40C66FF867C}">
                  <a14:compatExt spid="_x0000_s10318"/>
                </a:ext>
                <a:ext uri="{FF2B5EF4-FFF2-40B4-BE49-F238E27FC236}">
                  <a16:creationId xmlns:a16="http://schemas.microsoft.com/office/drawing/2014/main" id="{00000000-0008-0000-0200-00004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57150</xdr:colOff>
          <xdr:row>3</xdr:row>
          <xdr:rowOff>127000</xdr:rowOff>
        </xdr:from>
        <xdr:to>
          <xdr:col>31</xdr:col>
          <xdr:colOff>476250</xdr:colOff>
          <xdr:row>4</xdr:row>
          <xdr:rowOff>165100</xdr:rowOff>
        </xdr:to>
        <xdr:sp macro="" textlink="">
          <xdr:nvSpPr>
            <xdr:cNvPr id="10319" name="Check Box 79" hidden="1">
              <a:extLst>
                <a:ext uri="{63B3BB69-23CF-44E3-9099-C40C66FF867C}">
                  <a14:compatExt spid="_x0000_s10319"/>
                </a:ext>
                <a:ext uri="{FF2B5EF4-FFF2-40B4-BE49-F238E27FC236}">
                  <a16:creationId xmlns:a16="http://schemas.microsoft.com/office/drawing/2014/main" id="{00000000-0008-0000-0200-00004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28</xdr:col>
      <xdr:colOff>427710</xdr:colOff>
      <xdr:row>38</xdr:row>
      <xdr:rowOff>113591</xdr:rowOff>
    </xdr:from>
    <xdr:to>
      <xdr:col>30</xdr:col>
      <xdr:colOff>56796</xdr:colOff>
      <xdr:row>44</xdr:row>
      <xdr:rowOff>23517</xdr:rowOff>
    </xdr:to>
    <xdr:sp macro="" textlink="Carac!B17">
      <xdr:nvSpPr>
        <xdr:cNvPr id="39" name="Rectangle : avec coins rognés en haut 38">
          <a:extLst>
            <a:ext uri="{FF2B5EF4-FFF2-40B4-BE49-F238E27FC236}">
              <a16:creationId xmlns:a16="http://schemas.microsoft.com/office/drawing/2014/main" id="{7A636CCB-840D-4E57-A12F-710E106F6496}"/>
            </a:ext>
          </a:extLst>
        </xdr:cNvPr>
        <xdr:cNvSpPr/>
      </xdr:nvSpPr>
      <xdr:spPr>
        <a:xfrm>
          <a:off x="20170799" y="7182301"/>
          <a:ext cx="1028515" cy="919741"/>
        </a:xfrm>
        <a:prstGeom prst="snip2SameRect">
          <a:avLst>
            <a:gd name="adj1" fmla="val 50000"/>
            <a:gd name="adj2" fmla="val 25886"/>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fld id="{C6EF0786-91C8-454F-ACA2-B786603EDBE3}" type="TxLink">
            <a:rPr lang="en-US" sz="2800" b="0" i="0" u="none" strike="noStrike">
              <a:solidFill>
                <a:srgbClr val="000000"/>
              </a:solidFill>
              <a:latin typeface="STHupo" panose="02010800040101010101" pitchFamily="2" charset="-122"/>
              <a:ea typeface="STHupo" panose="02010800040101010101" pitchFamily="2" charset="-122"/>
              <a:cs typeface="Times New Roman"/>
            </a:rPr>
            <a:pPr algn="ctr"/>
            <a:t>1</a:t>
          </a:fld>
          <a:endParaRPr lang="fr-FR" sz="2800">
            <a:solidFill>
              <a:sysClr val="windowText" lastClr="000000"/>
            </a:solidFill>
            <a:latin typeface="STHupo" panose="02010800040101010101" pitchFamily="2" charset="-122"/>
            <a:ea typeface="STHupo" panose="02010800040101010101" pitchFamily="2" charset="-122"/>
          </a:endParaRPr>
        </a:p>
      </xdr:txBody>
    </xdr:sp>
    <xdr:clientData/>
  </xdr:twoCellAnchor>
  <xdr:twoCellAnchor>
    <xdr:from>
      <xdr:col>25</xdr:col>
      <xdr:colOff>121889</xdr:colOff>
      <xdr:row>45</xdr:row>
      <xdr:rowOff>23518</xdr:rowOff>
    </xdr:from>
    <xdr:to>
      <xdr:col>27</xdr:col>
      <xdr:colOff>560407</xdr:colOff>
      <xdr:row>47</xdr:row>
      <xdr:rowOff>30144</xdr:rowOff>
    </xdr:to>
    <xdr:sp macro="" textlink="">
      <xdr:nvSpPr>
        <xdr:cNvPr id="40" name="Flèche : chevron 39">
          <a:extLst>
            <a:ext uri="{FF2B5EF4-FFF2-40B4-BE49-F238E27FC236}">
              <a16:creationId xmlns:a16="http://schemas.microsoft.com/office/drawing/2014/main" id="{C6310E4D-7215-4A44-BEE3-E58F3C5F13B5}"/>
            </a:ext>
          </a:extLst>
        </xdr:cNvPr>
        <xdr:cNvSpPr/>
      </xdr:nvSpPr>
      <xdr:spPr>
        <a:xfrm>
          <a:off x="17765833" y="8276972"/>
          <a:ext cx="1837948" cy="340581"/>
        </a:xfrm>
        <a:prstGeom prst="chevron">
          <a:avLst/>
        </a:prstGeom>
        <a:gradFill>
          <a:gsLst>
            <a:gs pos="0">
              <a:srgbClr val="FFFF00"/>
            </a:gs>
            <a:gs pos="65898">
              <a:srgbClr val="FBE68F"/>
            </a:gs>
            <a:gs pos="41000">
              <a:srgbClr val="FBE68F"/>
            </a:gs>
            <a:gs pos="100000">
              <a:srgbClr val="FFFF00"/>
            </a:gs>
          </a:gsLst>
        </a:gra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fr-FR" sz="2000">
              <a:latin typeface="STHupo" panose="02010800040101010101" pitchFamily="2" charset="-122"/>
              <a:ea typeface="STHupo" panose="02010800040101010101" pitchFamily="2" charset="-122"/>
            </a:rPr>
            <a:t>Initiative</a:t>
          </a:r>
        </a:p>
      </xdr:txBody>
    </xdr:sp>
    <xdr:clientData/>
  </xdr:twoCellAnchor>
  <xdr:twoCellAnchor>
    <xdr:from>
      <xdr:col>25</xdr:col>
      <xdr:colOff>355303</xdr:colOff>
      <xdr:row>39</xdr:row>
      <xdr:rowOff>0</xdr:rowOff>
    </xdr:from>
    <xdr:to>
      <xdr:col>27</xdr:col>
      <xdr:colOff>258082</xdr:colOff>
      <xdr:row>44</xdr:row>
      <xdr:rowOff>82687</xdr:rowOff>
    </xdr:to>
    <xdr:sp macro="" textlink="Carac!$B$14">
      <xdr:nvSpPr>
        <xdr:cNvPr id="51" name="Légende : double flèche horizontale 50">
          <a:extLst>
            <a:ext uri="{FF2B5EF4-FFF2-40B4-BE49-F238E27FC236}">
              <a16:creationId xmlns:a16="http://schemas.microsoft.com/office/drawing/2014/main" id="{165B60EA-C6F6-4E2B-BB7B-DE2B969BE98F}"/>
            </a:ext>
          </a:extLst>
        </xdr:cNvPr>
        <xdr:cNvSpPr/>
      </xdr:nvSpPr>
      <xdr:spPr>
        <a:xfrm>
          <a:off x="18340744" y="6488206"/>
          <a:ext cx="1337132" cy="889510"/>
        </a:xfrm>
        <a:prstGeom prst="leftRightArrowCallout">
          <a:avLst>
            <a:gd name="adj1" fmla="val 25000"/>
            <a:gd name="adj2" fmla="val 49390"/>
            <a:gd name="adj3" fmla="val 37329"/>
            <a:gd name="adj4" fmla="val 48123"/>
          </a:avLst>
        </a:prstGeom>
        <a:gradFill>
          <a:gsLst>
            <a:gs pos="100000">
              <a:schemeClr val="accent6">
                <a:lumMod val="75000"/>
              </a:schemeClr>
            </a:gs>
            <a:gs pos="51000">
              <a:srgbClr val="FFFF00">
                <a:shade val="67500"/>
                <a:satMod val="115000"/>
              </a:srgbClr>
            </a:gs>
            <a:gs pos="0">
              <a:srgbClr val="FFFF00">
                <a:shade val="100000"/>
                <a:satMod val="115000"/>
              </a:srgbClr>
            </a:gs>
          </a:gsLst>
          <a:path path="circle">
            <a:fillToRect l="50000" t="50000" r="50000" b="50000"/>
          </a:path>
        </a:gradFill>
        <a:ln>
          <a:solidFill>
            <a:schemeClr val="bg2">
              <a:lumMod val="50000"/>
            </a:schemeClr>
          </a:solidFill>
        </a:ln>
        <a:scene3d>
          <a:camera prst="orthographicFront"/>
          <a:lightRig rig="threePt" dir="t"/>
        </a:scene3d>
        <a:sp3d>
          <a:bevelT prst="convex"/>
        </a:sp3d>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fld id="{3439EDD3-1D4B-4E2C-B9EC-87101721DD0B}" type="TxLink">
            <a:rPr lang="en-US" sz="2800" b="1" i="0" u="none" strike="noStrike" cap="none" spc="0">
              <a:ln w="10160">
                <a:solidFill>
                  <a:schemeClr val="accent5"/>
                </a:solidFill>
                <a:prstDash val="solid"/>
              </a:ln>
              <a:solidFill>
                <a:sysClr val="windowText" lastClr="000000"/>
              </a:solidFill>
              <a:effectLst>
                <a:outerShdw blurRad="38100" dist="22860" dir="5400000" algn="tl" rotWithShape="0">
                  <a:srgbClr val="000000">
                    <a:alpha val="30000"/>
                  </a:srgbClr>
                </a:outerShdw>
              </a:effectLst>
              <a:latin typeface="STHupo" panose="02010800040101010101" pitchFamily="2" charset="-122"/>
              <a:ea typeface="STHupo" panose="02010800040101010101" pitchFamily="2" charset="-122"/>
              <a:cs typeface="Times New Roman"/>
            </a:rPr>
            <a:pPr algn="ctr"/>
            <a:t>1</a:t>
          </a:fld>
          <a:endParaRPr lang="fr-FR" sz="2800" b="1" cap="none" spc="0">
            <a:ln w="10160">
              <a:solidFill>
                <a:schemeClr val="accent5"/>
              </a:solidFill>
              <a:prstDash val="solid"/>
            </a:ln>
            <a:solidFill>
              <a:sysClr val="windowText" lastClr="000000"/>
            </a:solidFill>
            <a:effectLst>
              <a:outerShdw blurRad="38100" dist="22860" dir="5400000" algn="tl" rotWithShape="0">
                <a:srgbClr val="000000">
                  <a:alpha val="30000"/>
                </a:srgbClr>
              </a:outerShdw>
            </a:effectLst>
            <a:latin typeface="STHupo" panose="02010800040101010101" pitchFamily="2" charset="-122"/>
            <a:ea typeface="STHupo" panose="02010800040101010101" pitchFamily="2" charset="-122"/>
          </a:endParaRPr>
        </a:p>
      </xdr:txBody>
    </xdr:sp>
    <xdr:clientData/>
  </xdr:twoCellAnchor>
  <xdr:twoCellAnchor>
    <xdr:from>
      <xdr:col>28</xdr:col>
      <xdr:colOff>0</xdr:colOff>
      <xdr:row>45</xdr:row>
      <xdr:rowOff>0</xdr:rowOff>
    </xdr:from>
    <xdr:to>
      <xdr:col>30</xdr:col>
      <xdr:colOff>439391</xdr:colOff>
      <xdr:row>47</xdr:row>
      <xdr:rowOff>6626</xdr:rowOff>
    </xdr:to>
    <xdr:sp macro="" textlink="">
      <xdr:nvSpPr>
        <xdr:cNvPr id="52" name="Flèche : chevron 51">
          <a:extLst>
            <a:ext uri="{FF2B5EF4-FFF2-40B4-BE49-F238E27FC236}">
              <a16:creationId xmlns:a16="http://schemas.microsoft.com/office/drawing/2014/main" id="{473C6AB8-3CD8-4B86-AE9E-5D5925A786FF}"/>
            </a:ext>
          </a:extLst>
        </xdr:cNvPr>
        <xdr:cNvSpPr/>
      </xdr:nvSpPr>
      <xdr:spPr>
        <a:xfrm>
          <a:off x="19743089" y="8253454"/>
          <a:ext cx="1838820" cy="340581"/>
        </a:xfrm>
        <a:prstGeom prst="chevron">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fr-FR" sz="2000">
              <a:latin typeface="STHupo" panose="02010800040101010101" pitchFamily="2" charset="-122"/>
              <a:ea typeface="STHupo" panose="02010800040101010101" pitchFamily="2" charset="-122"/>
            </a:rPr>
            <a:t>Pt</a:t>
          </a:r>
          <a:r>
            <a:rPr lang="fr-FR" sz="2000" baseline="0">
              <a:latin typeface="STHupo" panose="02010800040101010101" pitchFamily="2" charset="-122"/>
              <a:ea typeface="STHupo" panose="02010800040101010101" pitchFamily="2" charset="-122"/>
            </a:rPr>
            <a:t> contact</a:t>
          </a:r>
          <a:endParaRPr lang="fr-FR" sz="2000">
            <a:latin typeface="STHupo" panose="02010800040101010101" pitchFamily="2" charset="-122"/>
            <a:ea typeface="STHupo" panose="02010800040101010101" pitchFamily="2" charset="-122"/>
          </a:endParaRPr>
        </a:p>
      </xdr:txBody>
    </xdr:sp>
    <xdr:clientData/>
  </xdr:twoCellAnchor>
</xdr:wsDr>
</file>

<file path=xl/richData/_rels/rdRichValueWebImage.xml.rels><?xml version="1.0" encoding="UTF-8" standalone="yes"?>
<Relationships xmlns="http://schemas.openxmlformats.org/package/2006/relationships"><Relationship Id="rId3" Type="http://schemas.openxmlformats.org/officeDocument/2006/relationships/hyperlink" Target="https://knight-jdr-systeme.fr/static/gm/img/weapon/2.png" TargetMode="External"/><Relationship Id="rId2" Type="http://schemas.openxmlformats.org/officeDocument/2006/relationships/image" Target="../media/image1.png"/><Relationship Id="rId1" Type="http://schemas.openxmlformats.org/officeDocument/2006/relationships/hyperlink" Target="https://knight-jdr-systeme.fr/static/gm/img/weapon/9.png" TargetMode="External"/><Relationship Id="rId4" Type="http://schemas.openxmlformats.org/officeDocument/2006/relationships/image" Target="../media/image2.png"/></Relationships>
</file>

<file path=xl/richData/_rels/richValueRel.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21" Type="http://schemas.openxmlformats.org/officeDocument/2006/relationships/image" Target="../media/image23.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 Id="rId22" Type="http://schemas.openxmlformats.org/officeDocument/2006/relationships/image" Target="../media/image24.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types>
    <type name="_webimage">
      <keyFlags>
        <key name="WebImageIdentifier">
          <flag name="ShowInCardView" value="0"/>
        </key>
      </keyFlags>
    </type>
  </types>
</rvTypesInfo>
</file>

<file path=xl/richData/rdRichValueWebImage.xml><?xml version="1.0" encoding="utf-8"?>
<webImagesSrd xmlns="http://schemas.microsoft.com/office/spreadsheetml/2020/richdatawebimage" xmlns:r="http://schemas.openxmlformats.org/officeDocument/2006/relationships">
  <webImageSrd>
    <address r:id="rId1"/>
    <blip r:id="rId2"/>
  </webImageSrd>
  <webImageSrd>
    <address r:id="rId3"/>
    <blip r:id="rId4"/>
  </webImageSrd>
</webImagesSrd>
</file>

<file path=xl/richData/rdrichvalue.xml><?xml version="1.0" encoding="utf-8"?>
<rvData xmlns="http://schemas.microsoft.com/office/spreadsheetml/2017/richdata" count="24">
  <rv s="0">
    <v>0</v>
    <v>5</v>
  </rv>
  <rv s="1">
    <v>0</v>
    <v>1</v>
    <v>0</v>
    <v>0</v>
  </rv>
  <rv s="1">
    <v>1</v>
    <v>1</v>
    <v>0</v>
    <v>0</v>
  </rv>
  <rv s="0">
    <v>1</v>
    <v>5</v>
  </rv>
  <rv s="0">
    <v>2</v>
    <v>5</v>
  </rv>
  <rv s="0">
    <v>3</v>
    <v>5</v>
  </rv>
  <rv s="0">
    <v>4</v>
    <v>5</v>
  </rv>
  <rv s="0">
    <v>5</v>
    <v>5</v>
  </rv>
  <rv s="0">
    <v>6</v>
    <v>5</v>
  </rv>
  <rv s="0">
    <v>7</v>
    <v>5</v>
  </rv>
  <rv s="0">
    <v>8</v>
    <v>5</v>
  </rv>
  <rv s="0">
    <v>9</v>
    <v>5</v>
  </rv>
  <rv s="0">
    <v>10</v>
    <v>5</v>
  </rv>
  <rv s="0">
    <v>11</v>
    <v>5</v>
  </rv>
  <rv s="0">
    <v>12</v>
    <v>5</v>
  </rv>
  <rv s="0">
    <v>13</v>
    <v>5</v>
  </rv>
  <rv s="0">
    <v>14</v>
    <v>5</v>
  </rv>
  <rv s="0">
    <v>15</v>
    <v>5</v>
  </rv>
  <rv s="0">
    <v>16</v>
    <v>5</v>
  </rv>
  <rv s="0">
    <v>17</v>
    <v>5</v>
  </rv>
  <rv s="0">
    <v>18</v>
    <v>5</v>
  </rv>
  <rv s="0">
    <v>19</v>
    <v>5</v>
  </rv>
  <rv s="0">
    <v>20</v>
    <v>5</v>
  </rv>
  <rv s="0">
    <v>21</v>
    <v>5</v>
  </rv>
</rvData>
</file>

<file path=xl/richData/rdrichvaluestructure.xml><?xml version="1.0" encoding="utf-8"?>
<rvStructures xmlns="http://schemas.microsoft.com/office/spreadsheetml/2017/richdata" count="2">
  <s t="_localImage">
    <k n="_rvRel:LocalImageIdentifier" t="i"/>
    <k n="CalcOrigin" t="i"/>
  </s>
  <s t="_webimage">
    <k n="WebImageIdentifier" t="i"/>
    <k n="CalcOrigin" t="i"/>
    <k n="ComputedImage" t="b"/>
    <k n="ImageSizing"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el r:id="rId9"/>
  <rel r:id="rId10"/>
  <rel r:id="rId11"/>
  <rel r:id="rId12"/>
  <rel r:id="rId13"/>
  <rel r:id="rId14"/>
  <rel r:id="rId15"/>
  <rel r:id="rId16"/>
  <rel r:id="rId17"/>
  <rel r:id="rId18"/>
  <rel r:id="rId19"/>
  <rel r:id="rId20"/>
  <rel r:id="rId21"/>
  <rel r:id="rId22"/>
</richValueRel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ntrol" Target="../activeX/activeX1.xml"/><Relationship Id="rId2" Type="http://schemas.openxmlformats.org/officeDocument/2006/relationships/vmlDrawing" Target="../drawings/vmlDrawing1.vml"/><Relationship Id="rId1" Type="http://schemas.openxmlformats.org/officeDocument/2006/relationships/drawing" Target="../drawings/drawing1.xml"/><Relationship Id="rId6" Type="http://schemas.openxmlformats.org/officeDocument/2006/relationships/comments" Target="../comments1.xml"/><Relationship Id="rId5" Type="http://schemas.openxmlformats.org/officeDocument/2006/relationships/ctrlProp" Target="../ctrlProps/ctrlProp1.xml"/><Relationship Id="rId4" Type="http://schemas.openxmlformats.org/officeDocument/2006/relationships/image" Target="../media/image25.emf"/></Relationships>
</file>

<file path=xl/worksheets/_rels/sheet3.xml.rels><?xml version="1.0" encoding="UTF-8" standalone="yes"?>
<Relationships xmlns="http://schemas.openxmlformats.org/package/2006/relationships"><Relationship Id="rId26" Type="http://schemas.openxmlformats.org/officeDocument/2006/relationships/ctrlProp" Target="../ctrlProps/ctrlProp24.xml"/><Relationship Id="rId21" Type="http://schemas.openxmlformats.org/officeDocument/2006/relationships/ctrlProp" Target="../ctrlProps/ctrlProp19.xml"/><Relationship Id="rId42" Type="http://schemas.openxmlformats.org/officeDocument/2006/relationships/ctrlProp" Target="../ctrlProps/ctrlProp40.xml"/><Relationship Id="rId47" Type="http://schemas.openxmlformats.org/officeDocument/2006/relationships/ctrlProp" Target="../ctrlProps/ctrlProp45.xml"/><Relationship Id="rId63" Type="http://schemas.openxmlformats.org/officeDocument/2006/relationships/ctrlProp" Target="../ctrlProps/ctrlProp61.xml"/><Relationship Id="rId68" Type="http://schemas.openxmlformats.org/officeDocument/2006/relationships/ctrlProp" Target="../ctrlProps/ctrlProp66.xml"/><Relationship Id="rId16" Type="http://schemas.openxmlformats.org/officeDocument/2006/relationships/ctrlProp" Target="../ctrlProps/ctrlProp14.xml"/><Relationship Id="rId11" Type="http://schemas.openxmlformats.org/officeDocument/2006/relationships/ctrlProp" Target="../ctrlProps/ctrlProp9.xml"/><Relationship Id="rId32" Type="http://schemas.openxmlformats.org/officeDocument/2006/relationships/ctrlProp" Target="../ctrlProps/ctrlProp30.xml"/><Relationship Id="rId37" Type="http://schemas.openxmlformats.org/officeDocument/2006/relationships/ctrlProp" Target="../ctrlProps/ctrlProp35.xml"/><Relationship Id="rId53" Type="http://schemas.openxmlformats.org/officeDocument/2006/relationships/ctrlProp" Target="../ctrlProps/ctrlProp51.xml"/><Relationship Id="rId58" Type="http://schemas.openxmlformats.org/officeDocument/2006/relationships/ctrlProp" Target="../ctrlProps/ctrlProp56.xml"/><Relationship Id="rId74" Type="http://schemas.openxmlformats.org/officeDocument/2006/relationships/ctrlProp" Target="../ctrlProps/ctrlProp72.xml"/><Relationship Id="rId79" Type="http://schemas.openxmlformats.org/officeDocument/2006/relationships/ctrlProp" Target="../ctrlProps/ctrlProp77.xml"/><Relationship Id="rId5" Type="http://schemas.openxmlformats.org/officeDocument/2006/relationships/ctrlProp" Target="../ctrlProps/ctrlProp3.xml"/><Relationship Id="rId61" Type="http://schemas.openxmlformats.org/officeDocument/2006/relationships/ctrlProp" Target="../ctrlProps/ctrlProp59.xml"/><Relationship Id="rId82" Type="http://schemas.openxmlformats.org/officeDocument/2006/relationships/ctrlProp" Target="../ctrlProps/ctrlProp80.xml"/><Relationship Id="rId19" Type="http://schemas.openxmlformats.org/officeDocument/2006/relationships/ctrlProp" Target="../ctrlProps/ctrlProp17.xml"/><Relationship Id="rId14" Type="http://schemas.openxmlformats.org/officeDocument/2006/relationships/ctrlProp" Target="../ctrlProps/ctrlProp12.xml"/><Relationship Id="rId22" Type="http://schemas.openxmlformats.org/officeDocument/2006/relationships/ctrlProp" Target="../ctrlProps/ctrlProp20.xml"/><Relationship Id="rId27" Type="http://schemas.openxmlformats.org/officeDocument/2006/relationships/ctrlProp" Target="../ctrlProps/ctrlProp25.xml"/><Relationship Id="rId30" Type="http://schemas.openxmlformats.org/officeDocument/2006/relationships/ctrlProp" Target="../ctrlProps/ctrlProp28.xml"/><Relationship Id="rId35" Type="http://schemas.openxmlformats.org/officeDocument/2006/relationships/ctrlProp" Target="../ctrlProps/ctrlProp33.xml"/><Relationship Id="rId43" Type="http://schemas.openxmlformats.org/officeDocument/2006/relationships/ctrlProp" Target="../ctrlProps/ctrlProp41.xml"/><Relationship Id="rId48" Type="http://schemas.openxmlformats.org/officeDocument/2006/relationships/ctrlProp" Target="../ctrlProps/ctrlProp46.xml"/><Relationship Id="rId56" Type="http://schemas.openxmlformats.org/officeDocument/2006/relationships/ctrlProp" Target="../ctrlProps/ctrlProp54.xml"/><Relationship Id="rId64" Type="http://schemas.openxmlformats.org/officeDocument/2006/relationships/ctrlProp" Target="../ctrlProps/ctrlProp62.xml"/><Relationship Id="rId69" Type="http://schemas.openxmlformats.org/officeDocument/2006/relationships/ctrlProp" Target="../ctrlProps/ctrlProp67.xml"/><Relationship Id="rId77" Type="http://schemas.openxmlformats.org/officeDocument/2006/relationships/ctrlProp" Target="../ctrlProps/ctrlProp75.xml"/><Relationship Id="rId8" Type="http://schemas.openxmlformats.org/officeDocument/2006/relationships/ctrlProp" Target="../ctrlProps/ctrlProp6.xml"/><Relationship Id="rId51" Type="http://schemas.openxmlformats.org/officeDocument/2006/relationships/ctrlProp" Target="../ctrlProps/ctrlProp49.xml"/><Relationship Id="rId72" Type="http://schemas.openxmlformats.org/officeDocument/2006/relationships/ctrlProp" Target="../ctrlProps/ctrlProp70.xml"/><Relationship Id="rId80" Type="http://schemas.openxmlformats.org/officeDocument/2006/relationships/ctrlProp" Target="../ctrlProps/ctrlProp78.xml"/><Relationship Id="rId3" Type="http://schemas.openxmlformats.org/officeDocument/2006/relationships/vmlDrawing" Target="../drawings/vmlDrawing2.vml"/><Relationship Id="rId12" Type="http://schemas.openxmlformats.org/officeDocument/2006/relationships/ctrlProp" Target="../ctrlProps/ctrlProp10.xml"/><Relationship Id="rId17" Type="http://schemas.openxmlformats.org/officeDocument/2006/relationships/ctrlProp" Target="../ctrlProps/ctrlProp15.xml"/><Relationship Id="rId25" Type="http://schemas.openxmlformats.org/officeDocument/2006/relationships/ctrlProp" Target="../ctrlProps/ctrlProp23.xml"/><Relationship Id="rId33" Type="http://schemas.openxmlformats.org/officeDocument/2006/relationships/ctrlProp" Target="../ctrlProps/ctrlProp31.xml"/><Relationship Id="rId38" Type="http://schemas.openxmlformats.org/officeDocument/2006/relationships/ctrlProp" Target="../ctrlProps/ctrlProp36.xml"/><Relationship Id="rId46" Type="http://schemas.openxmlformats.org/officeDocument/2006/relationships/ctrlProp" Target="../ctrlProps/ctrlProp44.xml"/><Relationship Id="rId59" Type="http://schemas.openxmlformats.org/officeDocument/2006/relationships/ctrlProp" Target="../ctrlProps/ctrlProp57.xml"/><Relationship Id="rId67" Type="http://schemas.openxmlformats.org/officeDocument/2006/relationships/ctrlProp" Target="../ctrlProps/ctrlProp65.xml"/><Relationship Id="rId20" Type="http://schemas.openxmlformats.org/officeDocument/2006/relationships/ctrlProp" Target="../ctrlProps/ctrlProp18.xml"/><Relationship Id="rId41" Type="http://schemas.openxmlformats.org/officeDocument/2006/relationships/ctrlProp" Target="../ctrlProps/ctrlProp39.xml"/><Relationship Id="rId54" Type="http://schemas.openxmlformats.org/officeDocument/2006/relationships/ctrlProp" Target="../ctrlProps/ctrlProp52.xml"/><Relationship Id="rId62" Type="http://schemas.openxmlformats.org/officeDocument/2006/relationships/ctrlProp" Target="../ctrlProps/ctrlProp60.xml"/><Relationship Id="rId70" Type="http://schemas.openxmlformats.org/officeDocument/2006/relationships/ctrlProp" Target="../ctrlProps/ctrlProp68.xml"/><Relationship Id="rId75" Type="http://schemas.openxmlformats.org/officeDocument/2006/relationships/ctrlProp" Target="../ctrlProps/ctrlProp73.xml"/><Relationship Id="rId1" Type="http://schemas.openxmlformats.org/officeDocument/2006/relationships/printerSettings" Target="../printerSettings/printerSettings1.bin"/><Relationship Id="rId6" Type="http://schemas.openxmlformats.org/officeDocument/2006/relationships/ctrlProp" Target="../ctrlProps/ctrlProp4.xml"/><Relationship Id="rId15" Type="http://schemas.openxmlformats.org/officeDocument/2006/relationships/ctrlProp" Target="../ctrlProps/ctrlProp13.xml"/><Relationship Id="rId23" Type="http://schemas.openxmlformats.org/officeDocument/2006/relationships/ctrlProp" Target="../ctrlProps/ctrlProp21.xml"/><Relationship Id="rId28" Type="http://schemas.openxmlformats.org/officeDocument/2006/relationships/ctrlProp" Target="../ctrlProps/ctrlProp26.xml"/><Relationship Id="rId36" Type="http://schemas.openxmlformats.org/officeDocument/2006/relationships/ctrlProp" Target="../ctrlProps/ctrlProp34.xml"/><Relationship Id="rId49" Type="http://schemas.openxmlformats.org/officeDocument/2006/relationships/ctrlProp" Target="../ctrlProps/ctrlProp47.xml"/><Relationship Id="rId57" Type="http://schemas.openxmlformats.org/officeDocument/2006/relationships/ctrlProp" Target="../ctrlProps/ctrlProp55.xml"/><Relationship Id="rId10" Type="http://schemas.openxmlformats.org/officeDocument/2006/relationships/ctrlProp" Target="../ctrlProps/ctrlProp8.xml"/><Relationship Id="rId31" Type="http://schemas.openxmlformats.org/officeDocument/2006/relationships/ctrlProp" Target="../ctrlProps/ctrlProp29.xml"/><Relationship Id="rId44" Type="http://schemas.openxmlformats.org/officeDocument/2006/relationships/ctrlProp" Target="../ctrlProps/ctrlProp42.xml"/><Relationship Id="rId52" Type="http://schemas.openxmlformats.org/officeDocument/2006/relationships/ctrlProp" Target="../ctrlProps/ctrlProp50.xml"/><Relationship Id="rId60" Type="http://schemas.openxmlformats.org/officeDocument/2006/relationships/ctrlProp" Target="../ctrlProps/ctrlProp58.xml"/><Relationship Id="rId65" Type="http://schemas.openxmlformats.org/officeDocument/2006/relationships/ctrlProp" Target="../ctrlProps/ctrlProp63.xml"/><Relationship Id="rId73" Type="http://schemas.openxmlformats.org/officeDocument/2006/relationships/ctrlProp" Target="../ctrlProps/ctrlProp71.xml"/><Relationship Id="rId78" Type="http://schemas.openxmlformats.org/officeDocument/2006/relationships/ctrlProp" Target="../ctrlProps/ctrlProp76.xml"/><Relationship Id="rId81" Type="http://schemas.openxmlformats.org/officeDocument/2006/relationships/ctrlProp" Target="../ctrlProps/ctrlProp79.xml"/><Relationship Id="rId4" Type="http://schemas.openxmlformats.org/officeDocument/2006/relationships/ctrlProp" Target="../ctrlProps/ctrlProp2.xml"/><Relationship Id="rId9" Type="http://schemas.openxmlformats.org/officeDocument/2006/relationships/ctrlProp" Target="../ctrlProps/ctrlProp7.xml"/><Relationship Id="rId13" Type="http://schemas.openxmlformats.org/officeDocument/2006/relationships/ctrlProp" Target="../ctrlProps/ctrlProp11.xml"/><Relationship Id="rId18" Type="http://schemas.openxmlformats.org/officeDocument/2006/relationships/ctrlProp" Target="../ctrlProps/ctrlProp16.xml"/><Relationship Id="rId39" Type="http://schemas.openxmlformats.org/officeDocument/2006/relationships/ctrlProp" Target="../ctrlProps/ctrlProp37.xml"/><Relationship Id="rId34" Type="http://schemas.openxmlformats.org/officeDocument/2006/relationships/ctrlProp" Target="../ctrlProps/ctrlProp32.xml"/><Relationship Id="rId50" Type="http://schemas.openxmlformats.org/officeDocument/2006/relationships/ctrlProp" Target="../ctrlProps/ctrlProp48.xml"/><Relationship Id="rId55" Type="http://schemas.openxmlformats.org/officeDocument/2006/relationships/ctrlProp" Target="../ctrlProps/ctrlProp53.xml"/><Relationship Id="rId76" Type="http://schemas.openxmlformats.org/officeDocument/2006/relationships/ctrlProp" Target="../ctrlProps/ctrlProp74.xml"/><Relationship Id="rId7" Type="http://schemas.openxmlformats.org/officeDocument/2006/relationships/ctrlProp" Target="../ctrlProps/ctrlProp5.xml"/><Relationship Id="rId71" Type="http://schemas.openxmlformats.org/officeDocument/2006/relationships/ctrlProp" Target="../ctrlProps/ctrlProp69.xml"/><Relationship Id="rId2" Type="http://schemas.openxmlformats.org/officeDocument/2006/relationships/drawing" Target="../drawings/drawing2.xml"/><Relationship Id="rId29" Type="http://schemas.openxmlformats.org/officeDocument/2006/relationships/ctrlProp" Target="../ctrlProps/ctrlProp27.xml"/><Relationship Id="rId24" Type="http://schemas.openxmlformats.org/officeDocument/2006/relationships/ctrlProp" Target="../ctrlProps/ctrlProp22.xml"/><Relationship Id="rId40" Type="http://schemas.openxmlformats.org/officeDocument/2006/relationships/ctrlProp" Target="../ctrlProps/ctrlProp38.xml"/><Relationship Id="rId45" Type="http://schemas.openxmlformats.org/officeDocument/2006/relationships/ctrlProp" Target="../ctrlProps/ctrlProp43.xml"/><Relationship Id="rId66" Type="http://schemas.openxmlformats.org/officeDocument/2006/relationships/ctrlProp" Target="../ctrlProps/ctrlProp6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hyperlink" Target="https://knight-jdr-systeme.fr/static/gm/img/weapon/23.pn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AEB1E-7645-4798-892B-F0F411A626F9}">
  <dimension ref="A1:T38"/>
  <sheetViews>
    <sheetView tabSelected="1" workbookViewId="0">
      <selection activeCell="D25" sqref="D25"/>
    </sheetView>
  </sheetViews>
  <sheetFormatPr baseColWidth="10" defaultRowHeight="13" x14ac:dyDescent="0.3"/>
  <sheetData>
    <row r="1" spans="1:20" ht="22.5" x14ac:dyDescent="0.3">
      <c r="A1" s="38" t="s">
        <v>397</v>
      </c>
    </row>
    <row r="3" spans="1:20" s="29" customFormat="1" x14ac:dyDescent="0.3">
      <c r="A3" s="29" t="s">
        <v>380</v>
      </c>
      <c r="B3" s="29" t="s">
        <v>402</v>
      </c>
    </row>
    <row r="4" spans="1:20" s="29" customFormat="1" x14ac:dyDescent="0.3">
      <c r="A4" s="4" t="s">
        <v>396</v>
      </c>
    </row>
    <row r="5" spans="1:20" s="29" customFormat="1" x14ac:dyDescent="0.3">
      <c r="A5" s="4" t="s">
        <v>403</v>
      </c>
    </row>
    <row r="6" spans="1:20" x14ac:dyDescent="0.3">
      <c r="A6" s="4"/>
      <c r="B6" s="4"/>
    </row>
    <row r="7" spans="1:20" x14ac:dyDescent="0.3">
      <c r="A7" s="4"/>
      <c r="B7" s="4"/>
    </row>
    <row r="8" spans="1:20" x14ac:dyDescent="0.3">
      <c r="A8" s="31" t="s">
        <v>384</v>
      </c>
      <c r="B8" s="32"/>
      <c r="C8" s="32"/>
      <c r="D8" s="32"/>
      <c r="E8" s="32"/>
      <c r="F8" s="32"/>
      <c r="G8" s="32"/>
      <c r="H8" s="32"/>
      <c r="I8" s="32"/>
      <c r="J8" s="32"/>
      <c r="K8" s="32"/>
      <c r="L8" s="32"/>
      <c r="M8" s="32"/>
    </row>
    <row r="9" spans="1:20" x14ac:dyDescent="0.3">
      <c r="A9" s="33" t="s">
        <v>383</v>
      </c>
      <c r="B9" s="32"/>
      <c r="C9" s="32"/>
      <c r="D9" s="32"/>
      <c r="E9" s="32"/>
      <c r="F9" s="32"/>
      <c r="G9" s="32"/>
      <c r="H9" s="32"/>
      <c r="I9" s="32"/>
      <c r="J9" s="32"/>
      <c r="K9" s="32"/>
      <c r="L9" s="32"/>
      <c r="M9" s="32"/>
    </row>
    <row r="10" spans="1:20" x14ac:dyDescent="0.3">
      <c r="A10" s="33" t="s">
        <v>381</v>
      </c>
      <c r="B10" s="32"/>
      <c r="C10" s="32"/>
      <c r="D10" s="32"/>
      <c r="E10" s="32"/>
      <c r="F10" s="32"/>
      <c r="G10" s="32"/>
      <c r="H10" s="32"/>
      <c r="I10" s="32"/>
      <c r="J10" s="32"/>
      <c r="K10" s="32"/>
      <c r="L10" s="32"/>
      <c r="M10" s="32"/>
    </row>
    <row r="11" spans="1:20" x14ac:dyDescent="0.3">
      <c r="A11" s="33" t="s">
        <v>382</v>
      </c>
      <c r="B11" s="32"/>
      <c r="C11" s="32"/>
      <c r="D11" s="32"/>
      <c r="E11" s="32"/>
      <c r="F11" s="32"/>
      <c r="G11" s="32"/>
      <c r="H11" s="32"/>
      <c r="I11" s="32"/>
      <c r="J11" s="32"/>
      <c r="K11" s="32"/>
      <c r="L11" s="32"/>
      <c r="M11" s="32"/>
    </row>
    <row r="12" spans="1:20" x14ac:dyDescent="0.3">
      <c r="A12" s="4"/>
    </row>
    <row r="13" spans="1:20" x14ac:dyDescent="0.3">
      <c r="A13" s="34" t="s">
        <v>386</v>
      </c>
      <c r="B13" s="35"/>
      <c r="C13" s="35"/>
      <c r="D13" s="35"/>
      <c r="E13" s="35"/>
      <c r="F13" s="35"/>
      <c r="G13" s="35"/>
      <c r="H13" s="35"/>
      <c r="I13" s="35"/>
      <c r="J13" s="35"/>
      <c r="K13" s="35"/>
      <c r="L13" s="35"/>
      <c r="M13" s="35"/>
      <c r="N13" s="35"/>
      <c r="O13" s="35"/>
      <c r="P13" s="35"/>
      <c r="Q13" s="35"/>
      <c r="R13" s="35"/>
      <c r="S13" s="35"/>
      <c r="T13" s="35"/>
    </row>
    <row r="14" spans="1:20" x14ac:dyDescent="0.3">
      <c r="A14" s="36" t="s">
        <v>385</v>
      </c>
      <c r="B14" s="35"/>
      <c r="C14" s="35"/>
      <c r="D14" s="35"/>
      <c r="E14" s="35"/>
      <c r="F14" s="35"/>
      <c r="G14" s="35"/>
      <c r="H14" s="35"/>
      <c r="I14" s="35"/>
      <c r="J14" s="35"/>
      <c r="K14" s="35"/>
      <c r="L14" s="35"/>
      <c r="M14" s="35"/>
      <c r="N14" s="35"/>
      <c r="O14" s="35"/>
      <c r="P14" s="35"/>
      <c r="Q14" s="35"/>
      <c r="R14" s="35"/>
      <c r="S14" s="35"/>
      <c r="T14" s="35"/>
    </row>
    <row r="15" spans="1:20" x14ac:dyDescent="0.3">
      <c r="A15" s="36" t="s">
        <v>404</v>
      </c>
      <c r="B15" s="35"/>
      <c r="C15" s="35"/>
      <c r="D15" s="35"/>
      <c r="E15" s="35"/>
      <c r="F15" s="35"/>
      <c r="G15" s="35"/>
      <c r="H15" s="35"/>
      <c r="I15" s="35"/>
      <c r="J15" s="35"/>
      <c r="K15" s="35"/>
      <c r="L15" s="35"/>
      <c r="M15" s="35"/>
      <c r="N15" s="35"/>
      <c r="O15" s="35"/>
      <c r="P15" s="35"/>
      <c r="Q15" s="35"/>
      <c r="R15" s="35"/>
      <c r="S15" s="35"/>
      <c r="T15" s="35"/>
    </row>
    <row r="16" spans="1:20" x14ac:dyDescent="0.3">
      <c r="A16" s="35"/>
      <c r="B16" s="35"/>
      <c r="C16" s="35"/>
      <c r="D16" s="35"/>
      <c r="E16" s="35"/>
      <c r="F16" s="35"/>
      <c r="G16" s="35"/>
      <c r="H16" s="35"/>
      <c r="I16" s="35"/>
      <c r="J16" s="35"/>
      <c r="K16" s="35"/>
      <c r="L16" s="35"/>
      <c r="M16" s="35"/>
      <c r="N16" s="35"/>
      <c r="O16" s="35"/>
      <c r="P16" s="35"/>
      <c r="Q16" s="35"/>
      <c r="R16" s="35"/>
      <c r="S16" s="35"/>
      <c r="T16" s="35"/>
    </row>
    <row r="17" spans="1:20" x14ac:dyDescent="0.3">
      <c r="A17" s="36" t="s">
        <v>394</v>
      </c>
      <c r="B17" s="35"/>
      <c r="C17" s="35"/>
      <c r="D17" s="35"/>
      <c r="E17" s="35"/>
      <c r="F17" s="35"/>
      <c r="G17" s="35"/>
      <c r="H17" s="35"/>
      <c r="I17" s="35"/>
      <c r="J17" s="35"/>
      <c r="K17" s="35"/>
      <c r="L17" s="35"/>
      <c r="M17" s="35"/>
      <c r="N17" s="35"/>
      <c r="O17" s="35"/>
      <c r="P17" s="35"/>
      <c r="Q17" s="35"/>
      <c r="R17" s="35"/>
      <c r="S17" s="35"/>
      <c r="T17" s="35"/>
    </row>
    <row r="18" spans="1:20" x14ac:dyDescent="0.3">
      <c r="A18" s="36" t="s">
        <v>407</v>
      </c>
      <c r="B18" s="35"/>
      <c r="C18" s="35"/>
      <c r="D18" s="35"/>
      <c r="E18" s="35"/>
      <c r="F18" s="35"/>
      <c r="G18" s="35"/>
      <c r="H18" s="35"/>
      <c r="I18" s="35"/>
      <c r="J18" s="35"/>
      <c r="K18" s="35"/>
      <c r="L18" s="35"/>
      <c r="M18" s="35"/>
      <c r="N18" s="35"/>
      <c r="O18" s="35"/>
      <c r="P18" s="35"/>
      <c r="Q18" s="35"/>
      <c r="R18" s="35"/>
      <c r="S18" s="35"/>
      <c r="T18" s="35"/>
    </row>
    <row r="19" spans="1:20" x14ac:dyDescent="0.3">
      <c r="A19" s="35"/>
      <c r="B19" s="35"/>
      <c r="C19" s="35"/>
      <c r="D19" s="35"/>
      <c r="E19" s="35"/>
      <c r="F19" s="35"/>
      <c r="G19" s="35"/>
      <c r="H19" s="35"/>
      <c r="I19" s="35"/>
      <c r="J19" s="35"/>
      <c r="K19" s="35"/>
      <c r="L19" s="35"/>
      <c r="M19" s="35"/>
      <c r="N19" s="35"/>
      <c r="O19" s="35"/>
      <c r="P19" s="35"/>
      <c r="Q19" s="35"/>
      <c r="R19" s="35"/>
      <c r="S19" s="35"/>
      <c r="T19" s="35"/>
    </row>
    <row r="20" spans="1:20" x14ac:dyDescent="0.3">
      <c r="A20" s="36" t="s">
        <v>395</v>
      </c>
      <c r="B20" s="35"/>
      <c r="C20" s="35"/>
      <c r="D20" s="35"/>
      <c r="E20" s="35"/>
      <c r="F20" s="35"/>
      <c r="G20" s="35"/>
      <c r="H20" s="35"/>
      <c r="I20" s="35"/>
      <c r="J20" s="35"/>
      <c r="K20" s="35"/>
      <c r="L20" s="35"/>
      <c r="M20" s="35"/>
      <c r="N20" s="35"/>
      <c r="O20" s="35"/>
      <c r="P20" s="35"/>
      <c r="Q20" s="35"/>
      <c r="R20" s="35"/>
      <c r="S20" s="35"/>
      <c r="T20" s="35"/>
    </row>
    <row r="21" spans="1:20" x14ac:dyDescent="0.3">
      <c r="A21" s="35"/>
      <c r="B21" s="35"/>
      <c r="C21" s="35"/>
      <c r="D21" s="35"/>
      <c r="E21" s="35"/>
      <c r="F21" s="35"/>
      <c r="G21" s="35"/>
      <c r="H21" s="35"/>
      <c r="I21" s="35"/>
      <c r="J21" s="35"/>
      <c r="K21" s="35"/>
      <c r="L21" s="35"/>
      <c r="M21" s="35"/>
      <c r="N21" s="35"/>
      <c r="O21" s="35"/>
      <c r="P21" s="35"/>
      <c r="Q21" s="35"/>
      <c r="R21" s="35"/>
      <c r="S21" s="35"/>
      <c r="T21" s="35"/>
    </row>
    <row r="22" spans="1:20" x14ac:dyDescent="0.3">
      <c r="A22" s="37" t="s">
        <v>387</v>
      </c>
      <c r="B22" s="35"/>
      <c r="C22" s="35"/>
      <c r="D22" s="35"/>
      <c r="E22" s="35"/>
      <c r="F22" s="35"/>
      <c r="G22" s="35"/>
      <c r="H22" s="35"/>
      <c r="I22" s="35"/>
      <c r="J22" s="35"/>
      <c r="K22" s="35"/>
      <c r="L22" s="35"/>
      <c r="M22" s="35"/>
      <c r="N22" s="35"/>
      <c r="O22" s="35"/>
      <c r="P22" s="35"/>
      <c r="Q22" s="35"/>
      <c r="R22" s="35"/>
      <c r="S22" s="35"/>
      <c r="T22" s="35"/>
    </row>
    <row r="23" spans="1:20" x14ac:dyDescent="0.3">
      <c r="A23" s="36" t="s">
        <v>388</v>
      </c>
      <c r="B23" s="35"/>
      <c r="C23" s="35"/>
      <c r="D23" s="35"/>
      <c r="E23" s="35"/>
      <c r="F23" s="35"/>
      <c r="G23" s="35"/>
      <c r="H23" s="35"/>
      <c r="I23" s="35"/>
      <c r="J23" s="35"/>
      <c r="K23" s="35"/>
      <c r="L23" s="35"/>
      <c r="M23" s="35"/>
      <c r="N23" s="35"/>
      <c r="O23" s="35"/>
      <c r="P23" s="35"/>
      <c r="Q23" s="35"/>
      <c r="R23" s="35"/>
      <c r="S23" s="35"/>
      <c r="T23" s="35"/>
    </row>
    <row r="24" spans="1:20" x14ac:dyDescent="0.3">
      <c r="A24" s="36" t="s">
        <v>405</v>
      </c>
      <c r="B24" s="35"/>
      <c r="C24" s="35"/>
      <c r="D24" s="35"/>
      <c r="E24" s="35"/>
      <c r="F24" s="35"/>
      <c r="G24" s="35"/>
      <c r="H24" s="35"/>
      <c r="I24" s="35"/>
      <c r="J24" s="35"/>
      <c r="K24" s="35"/>
      <c r="L24" s="35"/>
      <c r="M24" s="35"/>
      <c r="N24" s="35"/>
      <c r="O24" s="35"/>
      <c r="P24" s="35"/>
      <c r="Q24" s="35"/>
      <c r="R24" s="35"/>
      <c r="S24" s="35"/>
      <c r="T24" s="35"/>
    </row>
    <row r="25" spans="1:20" x14ac:dyDescent="0.3">
      <c r="A25" s="36" t="s">
        <v>1163</v>
      </c>
      <c r="B25" s="35"/>
      <c r="C25" s="35"/>
      <c r="D25" s="35"/>
      <c r="E25" s="35"/>
      <c r="F25" s="35"/>
      <c r="G25" s="35"/>
      <c r="H25" s="35"/>
      <c r="I25" s="35"/>
      <c r="J25" s="35"/>
      <c r="K25" s="35"/>
      <c r="L25" s="35"/>
      <c r="M25" s="35"/>
      <c r="N25" s="35"/>
      <c r="O25" s="35"/>
      <c r="P25" s="35"/>
      <c r="Q25" s="35"/>
      <c r="R25" s="35"/>
      <c r="S25" s="35"/>
      <c r="T25" s="35"/>
    </row>
    <row r="26" spans="1:20" x14ac:dyDescent="0.3">
      <c r="A26" s="36"/>
      <c r="B26" s="35"/>
      <c r="C26" s="35"/>
      <c r="D26" s="35"/>
      <c r="E26" s="35"/>
      <c r="F26" s="35"/>
      <c r="G26" s="35"/>
      <c r="H26" s="35"/>
      <c r="I26" s="35"/>
      <c r="J26" s="35"/>
      <c r="K26" s="35"/>
      <c r="L26" s="35"/>
      <c r="M26" s="35"/>
      <c r="N26" s="35"/>
      <c r="O26" s="35"/>
      <c r="P26" s="35"/>
      <c r="Q26" s="35"/>
      <c r="R26" s="35"/>
      <c r="S26" s="35"/>
      <c r="T26" s="35"/>
    </row>
    <row r="27" spans="1:20" x14ac:dyDescent="0.3">
      <c r="A27" s="37" t="s">
        <v>389</v>
      </c>
      <c r="B27" s="35"/>
      <c r="C27" s="35"/>
      <c r="D27" s="35"/>
      <c r="E27" s="35"/>
      <c r="F27" s="35"/>
      <c r="G27" s="35"/>
      <c r="H27" s="35"/>
      <c r="I27" s="35"/>
      <c r="J27" s="35"/>
      <c r="K27" s="35"/>
      <c r="L27" s="35"/>
      <c r="M27" s="35"/>
      <c r="N27" s="35"/>
      <c r="O27" s="35"/>
      <c r="P27" s="35"/>
      <c r="Q27" s="35"/>
      <c r="R27" s="35"/>
      <c r="S27" s="35"/>
      <c r="T27" s="35"/>
    </row>
    <row r="28" spans="1:20" x14ac:dyDescent="0.3">
      <c r="A28" s="36" t="s">
        <v>390</v>
      </c>
      <c r="B28" s="35"/>
      <c r="C28" s="35"/>
      <c r="D28" s="35"/>
      <c r="E28" s="35"/>
      <c r="F28" s="35"/>
      <c r="G28" s="35"/>
      <c r="H28" s="35"/>
      <c r="I28" s="35"/>
      <c r="J28" s="35"/>
      <c r="K28" s="35"/>
      <c r="L28" s="35"/>
      <c r="M28" s="35"/>
      <c r="N28" s="35"/>
      <c r="O28" s="35"/>
      <c r="P28" s="35"/>
      <c r="Q28" s="35"/>
      <c r="R28" s="35"/>
      <c r="S28" s="35"/>
      <c r="T28" s="35"/>
    </row>
    <row r="29" spans="1:20" x14ac:dyDescent="0.3">
      <c r="A29" s="36" t="s">
        <v>391</v>
      </c>
      <c r="B29" s="35"/>
      <c r="C29" s="35"/>
      <c r="D29" s="35"/>
      <c r="E29" s="35"/>
      <c r="F29" s="35"/>
      <c r="G29" s="35"/>
      <c r="H29" s="35"/>
      <c r="I29" s="35"/>
      <c r="J29" s="35"/>
      <c r="K29" s="35"/>
      <c r="L29" s="35"/>
      <c r="M29" s="35"/>
      <c r="N29" s="35"/>
      <c r="O29" s="35"/>
      <c r="P29" s="35"/>
      <c r="Q29" s="35"/>
      <c r="R29" s="35"/>
      <c r="S29" s="35"/>
      <c r="T29" s="35"/>
    </row>
    <row r="30" spans="1:20" x14ac:dyDescent="0.3">
      <c r="A30" s="36" t="s">
        <v>392</v>
      </c>
      <c r="B30" s="35"/>
      <c r="C30" s="35"/>
      <c r="D30" s="35"/>
      <c r="E30" s="35"/>
      <c r="F30" s="35"/>
      <c r="G30" s="35"/>
      <c r="H30" s="35"/>
      <c r="I30" s="35"/>
      <c r="J30" s="35"/>
      <c r="K30" s="35"/>
      <c r="L30" s="35"/>
      <c r="M30" s="35"/>
      <c r="N30" s="35"/>
      <c r="O30" s="35"/>
      <c r="P30" s="35"/>
      <c r="Q30" s="35"/>
      <c r="R30" s="35"/>
      <c r="S30" s="35"/>
      <c r="T30" s="35"/>
    </row>
    <row r="31" spans="1:20" x14ac:dyDescent="0.3">
      <c r="A31" s="36" t="s">
        <v>393</v>
      </c>
      <c r="B31" s="35"/>
      <c r="C31" s="35"/>
      <c r="D31" s="35"/>
      <c r="E31" s="35"/>
      <c r="F31" s="35"/>
      <c r="G31" s="35"/>
      <c r="H31" s="35"/>
      <c r="I31" s="35"/>
      <c r="J31" s="35"/>
      <c r="K31" s="35"/>
      <c r="L31" s="35"/>
      <c r="M31" s="35"/>
      <c r="N31" s="35"/>
      <c r="O31" s="35"/>
      <c r="P31" s="35"/>
      <c r="Q31" s="35"/>
      <c r="R31" s="35"/>
      <c r="S31" s="35"/>
      <c r="T31" s="35"/>
    </row>
    <row r="32" spans="1:20" x14ac:dyDescent="0.3">
      <c r="A32" s="36" t="s">
        <v>1164</v>
      </c>
      <c r="B32" s="35"/>
      <c r="C32" s="35"/>
      <c r="D32" s="35"/>
      <c r="E32" s="35"/>
      <c r="F32" s="35"/>
      <c r="G32" s="35"/>
      <c r="H32" s="35"/>
      <c r="I32" s="35"/>
      <c r="J32" s="35"/>
      <c r="K32" s="35"/>
      <c r="L32" s="35"/>
      <c r="M32" s="35"/>
      <c r="N32" s="35"/>
      <c r="O32" s="35"/>
      <c r="P32" s="35"/>
      <c r="Q32" s="35"/>
      <c r="R32" s="35"/>
      <c r="S32" s="35"/>
      <c r="T32" s="35"/>
    </row>
    <row r="34" spans="1:1" x14ac:dyDescent="0.3">
      <c r="A34" s="4" t="s">
        <v>398</v>
      </c>
    </row>
    <row r="35" spans="1:1" x14ac:dyDescent="0.3">
      <c r="A35" s="4" t="s">
        <v>399</v>
      </c>
    </row>
    <row r="37" spans="1:1" ht="14" x14ac:dyDescent="0.3">
      <c r="A37" s="42" t="s">
        <v>406</v>
      </c>
    </row>
    <row r="38" spans="1:1" ht="14" x14ac:dyDescent="0.3">
      <c r="A38" s="42" t="s">
        <v>409</v>
      </c>
    </row>
  </sheetData>
  <sheetProtection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A6755-7C5D-44EE-97CF-877372A9F5F8}">
  <sheetPr codeName="Feuil1"/>
  <dimension ref="A1:V267"/>
  <sheetViews>
    <sheetView zoomScale="130" zoomScaleNormal="130" workbookViewId="0">
      <selection activeCell="D50" sqref="D50"/>
    </sheetView>
  </sheetViews>
  <sheetFormatPr baseColWidth="10" defaultRowHeight="13" x14ac:dyDescent="0.3"/>
  <cols>
    <col min="1" max="1" width="18" customWidth="1"/>
    <col min="3" max="3" width="17.8984375" customWidth="1"/>
    <col min="4" max="4" width="10" customWidth="1"/>
    <col min="5" max="9" width="6.09765625" hidden="1" customWidth="1"/>
    <col min="10" max="10" width="5.59765625" hidden="1" customWidth="1"/>
    <col min="11" max="32" width="5.59765625" customWidth="1"/>
  </cols>
  <sheetData>
    <row r="1" spans="1:22" x14ac:dyDescent="0.3">
      <c r="A1" s="177" t="e" vm="1">
        <v>#VALUE!</v>
      </c>
      <c r="B1" s="177"/>
      <c r="C1" s="177"/>
      <c r="D1" s="177"/>
    </row>
    <row r="2" spans="1:22" x14ac:dyDescent="0.3">
      <c r="A2" s="177"/>
      <c r="B2" s="177"/>
      <c r="C2" s="177"/>
      <c r="D2" s="177"/>
    </row>
    <row r="3" spans="1:22" x14ac:dyDescent="0.3">
      <c r="A3" s="177" t="s">
        <v>0</v>
      </c>
      <c r="B3" s="177"/>
      <c r="C3" s="177"/>
      <c r="D3" s="177"/>
    </row>
    <row r="4" spans="1:22" x14ac:dyDescent="0.3">
      <c r="A4" s="5" t="s">
        <v>1</v>
      </c>
      <c r="B4" s="4"/>
      <c r="L4" s="179" t="s">
        <v>244</v>
      </c>
      <c r="M4" s="179"/>
      <c r="N4" s="179"/>
      <c r="O4" s="179"/>
      <c r="P4" s="176"/>
      <c r="Q4" s="176"/>
      <c r="R4" s="176"/>
      <c r="S4" s="176"/>
      <c r="T4" s="176"/>
      <c r="U4" s="176"/>
      <c r="V4" s="176"/>
    </row>
    <row r="5" spans="1:22" x14ac:dyDescent="0.3">
      <c r="A5" s="5" t="s">
        <v>2</v>
      </c>
      <c r="B5" s="4"/>
      <c r="L5" s="179"/>
      <c r="M5" s="179"/>
      <c r="N5" s="179"/>
      <c r="O5" s="179"/>
      <c r="P5" s="176"/>
      <c r="Q5" s="176"/>
      <c r="R5" s="176"/>
      <c r="S5" s="176"/>
      <c r="T5" s="176"/>
      <c r="U5" s="176"/>
      <c r="V5" s="176"/>
    </row>
    <row r="6" spans="1:22" x14ac:dyDescent="0.3">
      <c r="A6" s="5" t="s">
        <v>3</v>
      </c>
      <c r="B6" s="4"/>
      <c r="L6" s="178" t="s">
        <v>299</v>
      </c>
      <c r="M6" s="178"/>
      <c r="N6" s="178"/>
      <c r="O6" s="178"/>
      <c r="P6" s="175"/>
      <c r="Q6" s="175"/>
      <c r="R6" s="175"/>
      <c r="S6" s="175"/>
      <c r="T6" s="175"/>
      <c r="U6" s="175"/>
      <c r="V6" s="175"/>
    </row>
    <row r="7" spans="1:22" x14ac:dyDescent="0.3">
      <c r="A7" s="5" t="s">
        <v>64</v>
      </c>
      <c r="L7" s="178" t="s">
        <v>300</v>
      </c>
      <c r="M7" s="178"/>
      <c r="N7" s="178"/>
      <c r="O7" s="178"/>
      <c r="P7" s="175"/>
      <c r="Q7" s="175"/>
      <c r="R7" s="175"/>
      <c r="S7" s="175"/>
      <c r="T7" s="175"/>
      <c r="U7" s="175"/>
      <c r="V7" s="175"/>
    </row>
    <row r="8" spans="1:22" x14ac:dyDescent="0.3">
      <c r="A8" s="5" t="s">
        <v>4</v>
      </c>
      <c r="B8" s="30"/>
      <c r="L8" s="178" t="s">
        <v>245</v>
      </c>
      <c r="M8" s="178"/>
      <c r="N8" s="178"/>
      <c r="O8" s="178"/>
      <c r="P8" s="175"/>
      <c r="Q8" s="175"/>
      <c r="R8" s="175"/>
      <c r="S8" s="175"/>
      <c r="T8" s="175"/>
      <c r="U8" s="175"/>
      <c r="V8" s="175"/>
    </row>
    <row r="9" spans="1:22" x14ac:dyDescent="0.3">
      <c r="A9" s="5" t="s">
        <v>31</v>
      </c>
      <c r="C9" s="5" t="s">
        <v>65</v>
      </c>
      <c r="D9" s="1" t="e">
        <f>_xlfn.XLOOKUP(B9,'Armures et blason'!B2:R2,'Armures et blason'!B3:R3)</f>
        <v>#N/A</v>
      </c>
      <c r="L9" s="178" t="s">
        <v>246</v>
      </c>
      <c r="M9" s="178"/>
      <c r="N9" s="178"/>
      <c r="O9" s="178"/>
      <c r="P9" s="175"/>
      <c r="Q9" s="175"/>
      <c r="R9" s="175"/>
      <c r="S9" s="175"/>
      <c r="T9" s="175"/>
      <c r="U9" s="175"/>
      <c r="V9" s="175"/>
    </row>
    <row r="10" spans="1:22" x14ac:dyDescent="0.3">
      <c r="A10" s="5" t="s">
        <v>1145</v>
      </c>
      <c r="B10" t="str">
        <f>IF(B9="","",LOOKUP(B9,'Armures et blason'!B2:R2,'Armures et blason'!B13:R13))</f>
        <v/>
      </c>
      <c r="C10" s="5"/>
      <c r="D10" s="1"/>
      <c r="L10" s="178" t="s">
        <v>247</v>
      </c>
      <c r="M10" s="178"/>
      <c r="N10" s="178"/>
      <c r="O10" s="178"/>
      <c r="P10" s="175"/>
      <c r="Q10" s="175"/>
      <c r="R10" s="175"/>
      <c r="S10" s="175"/>
      <c r="T10" s="175"/>
      <c r="U10" s="175"/>
      <c r="V10" s="175"/>
    </row>
    <row r="11" spans="1:22" x14ac:dyDescent="0.3">
      <c r="A11" s="5" t="s">
        <v>5</v>
      </c>
      <c r="B11" s="30"/>
      <c r="C11" s="5" t="s">
        <v>67</v>
      </c>
      <c r="D11" s="1" t="e">
        <f>_xlfn.XLOOKUP(B9,'Armures et blason'!B2:R2,'Armures et blason'!B4:R4)</f>
        <v>#N/A</v>
      </c>
      <c r="L11" s="178" t="s">
        <v>248</v>
      </c>
      <c r="M11" s="178"/>
      <c r="N11" s="178"/>
      <c r="O11" s="178"/>
      <c r="P11" s="175"/>
      <c r="Q11" s="175"/>
      <c r="R11" s="175"/>
      <c r="S11" s="175"/>
      <c r="T11" s="175"/>
      <c r="U11" s="175"/>
      <c r="V11" s="175"/>
    </row>
    <row r="12" spans="1:22" x14ac:dyDescent="0.3">
      <c r="A12" s="5" t="s">
        <v>6</v>
      </c>
      <c r="C12" s="5" t="s">
        <v>66</v>
      </c>
      <c r="D12" s="1" t="e">
        <f>_xlfn.XLOOKUP(B9,'Armures et blason'!B2:R2,'Armures et blason'!B5:R5)</f>
        <v>#N/A</v>
      </c>
    </row>
    <row r="13" spans="1:22" x14ac:dyDescent="0.3">
      <c r="A13" s="5" t="s">
        <v>69</v>
      </c>
      <c r="B13" s="1">
        <v>50</v>
      </c>
      <c r="C13" s="5" t="s">
        <v>78</v>
      </c>
      <c r="D13" s="1">
        <f>10+(6*MAX(D20:D25))+K13</f>
        <v>16</v>
      </c>
      <c r="K13" s="40">
        <f>G25*6</f>
        <v>0</v>
      </c>
      <c r="L13" s="180" t="s">
        <v>252</v>
      </c>
      <c r="M13" s="180"/>
      <c r="N13" s="180"/>
    </row>
    <row r="14" spans="1:22" x14ac:dyDescent="0.3">
      <c r="A14" s="5" t="s">
        <v>75</v>
      </c>
      <c r="B14" s="1">
        <f>MAX(D44:D49)+C14</f>
        <v>1</v>
      </c>
      <c r="C14" s="41">
        <f>(G31+H31+I31)*3</f>
        <v>0</v>
      </c>
      <c r="L14" s="178" t="s">
        <v>9</v>
      </c>
      <c r="M14" s="178"/>
      <c r="N14" s="178"/>
      <c r="O14" s="1">
        <f>_xlfn.XLOOKUP(Carac!$B$9,'Armures et blason'!$2:$2,'Armures et blason'!7:7)</f>
        <v>0</v>
      </c>
    </row>
    <row r="15" spans="1:22" x14ac:dyDescent="0.3">
      <c r="A15" s="5" t="s">
        <v>77</v>
      </c>
      <c r="B15" s="1">
        <f>MAX(D26:D31)+MAX(J26:J31)</f>
        <v>1</v>
      </c>
      <c r="L15" s="178" t="s">
        <v>10</v>
      </c>
      <c r="M15" s="178"/>
      <c r="N15" s="178"/>
      <c r="O15" s="1">
        <f>_xlfn.XLOOKUP(Carac!$B$9,'Armures et blason'!$2:$2,'Armures et blason'!8:8)</f>
        <v>0</v>
      </c>
    </row>
    <row r="16" spans="1:22" x14ac:dyDescent="0.3">
      <c r="A16" s="5" t="s">
        <v>76</v>
      </c>
      <c r="B16" s="1">
        <f>MAX(D32:D37)+C16+MAX(J32:J37)</f>
        <v>1</v>
      </c>
      <c r="C16" s="41">
        <f>F29*2</f>
        <v>0</v>
      </c>
      <c r="D16" s="39" t="b">
        <v>0</v>
      </c>
      <c r="L16" s="178" t="s">
        <v>11</v>
      </c>
      <c r="M16" s="178"/>
      <c r="N16" s="178"/>
      <c r="O16" s="1">
        <f>_xlfn.XLOOKUP(Carac!$B$9,'Armures et blason'!$2:$2,'Armures et blason'!9:9)</f>
        <v>0</v>
      </c>
    </row>
    <row r="17" spans="1:15" x14ac:dyDescent="0.3">
      <c r="A17" s="5" t="s">
        <v>400</v>
      </c>
      <c r="B17" s="1">
        <f>MAX(D38:D43)+C17</f>
        <v>1</v>
      </c>
      <c r="L17" s="178" t="s">
        <v>12</v>
      </c>
      <c r="M17" s="178"/>
      <c r="N17" s="178"/>
      <c r="O17" s="1">
        <f>_xlfn.XLOOKUP(Carac!$B$9,'Armures et blason'!$2:$2,'Armures et blason'!10:10)</f>
        <v>0</v>
      </c>
    </row>
    <row r="18" spans="1:15" x14ac:dyDescent="0.3">
      <c r="A18" s="5" t="str">
        <f>IF(B9="Berserk","Egide","")</f>
        <v/>
      </c>
      <c r="B18" s="1" t="str">
        <f>IF(B9="Berserk",6,"")</f>
        <v/>
      </c>
      <c r="L18" s="178" t="s">
        <v>13</v>
      </c>
      <c r="M18" s="178"/>
      <c r="N18" s="178"/>
      <c r="O18" s="1">
        <f>_xlfn.XLOOKUP(Carac!$B$9,'Armures et blason'!$2:$2,'Armures et blason'!11:11)</f>
        <v>0</v>
      </c>
    </row>
    <row r="19" spans="1:15" ht="13.5" thickBot="1" x14ac:dyDescent="0.35">
      <c r="J19" s="2"/>
      <c r="K19" s="2"/>
      <c r="L19" s="178" t="s">
        <v>14</v>
      </c>
      <c r="M19" s="178"/>
      <c r="N19" s="178"/>
      <c r="O19" s="1">
        <f>_xlfn.XLOOKUP(Carac!$B$9,'Armures et blason'!$2:$2,'Armures et blason'!12:12)</f>
        <v>0</v>
      </c>
    </row>
    <row r="20" spans="1:15" x14ac:dyDescent="0.3">
      <c r="A20" s="181" t="s">
        <v>71</v>
      </c>
      <c r="B20" s="184">
        <v>2</v>
      </c>
      <c r="C20" s="184" t="s">
        <v>80</v>
      </c>
      <c r="D20" s="191">
        <v>1</v>
      </c>
      <c r="E20" s="43" t="b">
        <v>0</v>
      </c>
      <c r="F20" s="44" t="b">
        <v>0</v>
      </c>
      <c r="G20" s="44" t="b">
        <v>0</v>
      </c>
      <c r="H20" s="44" t="b">
        <v>0</v>
      </c>
      <c r="I20" s="85" t="b">
        <v>0</v>
      </c>
    </row>
    <row r="21" spans="1:15" x14ac:dyDescent="0.3">
      <c r="A21" s="182"/>
      <c r="B21" s="185"/>
      <c r="C21" s="190"/>
      <c r="D21" s="192"/>
      <c r="E21" s="45">
        <f>IF(E20=TRUE,1,0)</f>
        <v>0</v>
      </c>
      <c r="F21" s="46">
        <f t="shared" ref="F21:I21" si="0">IF(F20=TRUE,1,0)</f>
        <v>0</v>
      </c>
      <c r="G21" s="46">
        <f t="shared" si="0"/>
        <v>0</v>
      </c>
      <c r="H21" s="46">
        <f t="shared" si="0"/>
        <v>0</v>
      </c>
      <c r="I21" s="86">
        <f t="shared" si="0"/>
        <v>0</v>
      </c>
      <c r="J21">
        <f>SUM(E21:I21)</f>
        <v>0</v>
      </c>
    </row>
    <row r="22" spans="1:15" x14ac:dyDescent="0.3">
      <c r="A22" s="182"/>
      <c r="B22" s="185"/>
      <c r="C22" s="187" t="s">
        <v>56</v>
      </c>
      <c r="D22" s="188">
        <v>1</v>
      </c>
      <c r="E22" s="47" t="b">
        <v>0</v>
      </c>
      <c r="F22" s="48" t="b">
        <v>0</v>
      </c>
      <c r="G22" s="48" t="b">
        <v>0</v>
      </c>
      <c r="H22" s="48" t="b">
        <v>0</v>
      </c>
      <c r="I22" s="87" t="b">
        <v>0</v>
      </c>
    </row>
    <row r="23" spans="1:15" x14ac:dyDescent="0.3">
      <c r="A23" s="182"/>
      <c r="B23" s="185"/>
      <c r="C23" s="190"/>
      <c r="D23" s="192"/>
      <c r="E23" s="45">
        <f>IF(E22=TRUE,1,0)</f>
        <v>0</v>
      </c>
      <c r="F23" s="46">
        <f t="shared" ref="F23" si="1">IF(F22=TRUE,1,0)</f>
        <v>0</v>
      </c>
      <c r="G23" s="46">
        <f t="shared" ref="G23" si="2">IF(G22=TRUE,1,0)</f>
        <v>0</v>
      </c>
      <c r="H23" s="46">
        <f t="shared" ref="H23" si="3">IF(H22=TRUE,1,0)</f>
        <v>0</v>
      </c>
      <c r="I23" s="86">
        <f t="shared" ref="I23" si="4">IF(I22=TRUE,1,0)</f>
        <v>0</v>
      </c>
      <c r="J23">
        <f>SUM(E23:I23)</f>
        <v>0</v>
      </c>
    </row>
    <row r="24" spans="1:15" x14ac:dyDescent="0.3">
      <c r="A24" s="182"/>
      <c r="B24" s="185"/>
      <c r="C24" s="187" t="s">
        <v>63</v>
      </c>
      <c r="D24" s="188">
        <v>1</v>
      </c>
      <c r="E24" s="49" t="b">
        <v>0</v>
      </c>
      <c r="F24" s="50" t="b">
        <v>0</v>
      </c>
      <c r="G24" s="50" t="b">
        <v>0</v>
      </c>
      <c r="H24" s="50" t="b">
        <v>0</v>
      </c>
      <c r="I24" s="88" t="b">
        <v>0</v>
      </c>
    </row>
    <row r="25" spans="1:15" ht="13.5" thickBot="1" x14ac:dyDescent="0.35">
      <c r="A25" s="183"/>
      <c r="B25" s="186"/>
      <c r="C25" s="186"/>
      <c r="D25" s="189"/>
      <c r="E25" s="51">
        <f>IF(E24=TRUE,1,0)</f>
        <v>0</v>
      </c>
      <c r="F25" s="52">
        <f t="shared" ref="F25" si="5">IF(F24=TRUE,1,0)</f>
        <v>0</v>
      </c>
      <c r="G25" s="52">
        <f t="shared" ref="G25" si="6">IF(G24=TRUE,1,0)</f>
        <v>0</v>
      </c>
      <c r="H25" s="52">
        <f t="shared" ref="H25" si="7">IF(H24=TRUE,1,0)</f>
        <v>0</v>
      </c>
      <c r="I25" s="89">
        <f t="shared" ref="I25" si="8">IF(I24=TRUE,1,0)</f>
        <v>0</v>
      </c>
      <c r="J25">
        <f>SUM(E25:I25)</f>
        <v>0</v>
      </c>
    </row>
    <row r="26" spans="1:15" x14ac:dyDescent="0.3">
      <c r="A26" s="193" t="s">
        <v>70</v>
      </c>
      <c r="B26" s="196">
        <v>2</v>
      </c>
      <c r="C26" s="196" t="s">
        <v>57</v>
      </c>
      <c r="D26" s="200">
        <v>1</v>
      </c>
      <c r="E26" s="53" t="b">
        <v>0</v>
      </c>
      <c r="F26" s="54" t="b">
        <v>0</v>
      </c>
      <c r="G26" s="54" t="b">
        <v>0</v>
      </c>
      <c r="H26" s="54" t="b">
        <v>0</v>
      </c>
      <c r="I26" s="90" t="b">
        <v>0</v>
      </c>
    </row>
    <row r="27" spans="1:15" x14ac:dyDescent="0.3">
      <c r="A27" s="194"/>
      <c r="B27" s="197"/>
      <c r="C27" s="199"/>
      <c r="D27" s="201"/>
      <c r="E27" s="55">
        <f>IF(E26=TRUE,1,0)</f>
        <v>0</v>
      </c>
      <c r="F27" s="56">
        <f t="shared" ref="F27" si="9">IF(F26=TRUE,1,0)</f>
        <v>0</v>
      </c>
      <c r="G27" s="56">
        <f t="shared" ref="G27" si="10">IF(G26=TRUE,1,0)</f>
        <v>0</v>
      </c>
      <c r="H27" s="56">
        <f t="shared" ref="H27" si="11">IF(H26=TRUE,1,0)</f>
        <v>0</v>
      </c>
      <c r="I27" s="91">
        <f t="shared" ref="I27" si="12">IF(I26=TRUE,1,0)</f>
        <v>0</v>
      </c>
      <c r="J27">
        <f>SUM(E27:I27)</f>
        <v>0</v>
      </c>
    </row>
    <row r="28" spans="1:15" x14ac:dyDescent="0.3">
      <c r="A28" s="194"/>
      <c r="B28" s="197"/>
      <c r="C28" s="202" t="s">
        <v>58</v>
      </c>
      <c r="D28" s="203">
        <v>1</v>
      </c>
      <c r="E28" s="57" t="b">
        <v>0</v>
      </c>
      <c r="F28" s="58" t="b">
        <v>0</v>
      </c>
      <c r="G28" s="58" t="b">
        <v>0</v>
      </c>
      <c r="H28" s="58" t="b">
        <v>0</v>
      </c>
      <c r="I28" s="92" t="b">
        <v>0</v>
      </c>
    </row>
    <row r="29" spans="1:15" x14ac:dyDescent="0.3">
      <c r="A29" s="194"/>
      <c r="B29" s="197"/>
      <c r="C29" s="199"/>
      <c r="D29" s="201"/>
      <c r="E29" s="55">
        <f>IF(E28=TRUE,1,0)</f>
        <v>0</v>
      </c>
      <c r="F29" s="56">
        <f t="shared" ref="F29" si="13">IF(F28=TRUE,1,0)</f>
        <v>0</v>
      </c>
      <c r="G29" s="56">
        <f t="shared" ref="G29" si="14">IF(G28=TRUE,1,0)</f>
        <v>0</v>
      </c>
      <c r="H29" s="56">
        <f t="shared" ref="H29" si="15">IF(H28=TRUE,1,0)</f>
        <v>0</v>
      </c>
      <c r="I29" s="91">
        <f t="shared" ref="I29" si="16">IF(I28=TRUE,1,0)</f>
        <v>0</v>
      </c>
      <c r="J29">
        <f>SUM(E29:I29)</f>
        <v>0</v>
      </c>
    </row>
    <row r="30" spans="1:15" x14ac:dyDescent="0.3">
      <c r="A30" s="194"/>
      <c r="B30" s="197"/>
      <c r="C30" s="202" t="s">
        <v>401</v>
      </c>
      <c r="D30" s="203">
        <v>1</v>
      </c>
      <c r="E30" s="57" t="b">
        <v>0</v>
      </c>
      <c r="F30" s="58" t="b">
        <v>0</v>
      </c>
      <c r="G30" s="58" t="b">
        <v>0</v>
      </c>
      <c r="H30" s="58" t="b">
        <v>0</v>
      </c>
      <c r="I30" s="92" t="b">
        <v>0</v>
      </c>
    </row>
    <row r="31" spans="1:15" ht="13.5" thickBot="1" x14ac:dyDescent="0.35">
      <c r="A31" s="195"/>
      <c r="B31" s="198"/>
      <c r="C31" s="198"/>
      <c r="D31" s="204"/>
      <c r="E31" s="59">
        <f>IF(E30=TRUE,1,0)</f>
        <v>0</v>
      </c>
      <c r="F31" s="60">
        <f t="shared" ref="F31" si="17">IF(F30=TRUE,1,0)</f>
        <v>0</v>
      </c>
      <c r="G31" s="60">
        <f t="shared" ref="G31" si="18">IF(G30=TRUE,1,0)</f>
        <v>0</v>
      </c>
      <c r="H31" s="60">
        <f t="shared" ref="H31" si="19">IF(H30=TRUE,1,0)</f>
        <v>0</v>
      </c>
      <c r="I31" s="93">
        <f t="shared" ref="I31" si="20">IF(I30=TRUE,1,0)</f>
        <v>0</v>
      </c>
      <c r="J31">
        <f>SUM(E31:I31)</f>
        <v>0</v>
      </c>
    </row>
    <row r="32" spans="1:15" x14ac:dyDescent="0.3">
      <c r="A32" s="205" t="s">
        <v>72</v>
      </c>
      <c r="B32" s="208">
        <v>2</v>
      </c>
      <c r="C32" s="208" t="s">
        <v>59</v>
      </c>
      <c r="D32" s="212">
        <v>1</v>
      </c>
      <c r="E32" s="61" t="b">
        <v>0</v>
      </c>
      <c r="F32" s="62" t="b">
        <v>0</v>
      </c>
      <c r="G32" s="62" t="b">
        <v>0</v>
      </c>
      <c r="H32" s="62" t="b">
        <v>0</v>
      </c>
      <c r="I32" s="94" t="b">
        <v>0</v>
      </c>
    </row>
    <row r="33" spans="1:10" x14ac:dyDescent="0.3">
      <c r="A33" s="206"/>
      <c r="B33" s="209"/>
      <c r="C33" s="211"/>
      <c r="D33" s="213"/>
      <c r="E33" s="63">
        <f>IF(E32=TRUE,1,0)</f>
        <v>0</v>
      </c>
      <c r="F33" s="64">
        <f t="shared" ref="F33" si="21">IF(F32=TRUE,1,0)</f>
        <v>0</v>
      </c>
      <c r="G33" s="64">
        <f t="shared" ref="G33" si="22">IF(G32=TRUE,1,0)</f>
        <v>0</v>
      </c>
      <c r="H33" s="64">
        <f t="shared" ref="H33" si="23">IF(H32=TRUE,1,0)</f>
        <v>0</v>
      </c>
      <c r="I33" s="95">
        <f t="shared" ref="I33" si="24">IF(I32=TRUE,1,0)</f>
        <v>0</v>
      </c>
      <c r="J33">
        <f>SUM(E33:I33)</f>
        <v>0</v>
      </c>
    </row>
    <row r="34" spans="1:10" x14ac:dyDescent="0.3">
      <c r="A34" s="206"/>
      <c r="B34" s="209"/>
      <c r="C34" s="214" t="s">
        <v>60</v>
      </c>
      <c r="D34" s="215">
        <v>1</v>
      </c>
      <c r="E34" s="65" t="b">
        <v>0</v>
      </c>
      <c r="F34" s="66" t="b">
        <v>0</v>
      </c>
      <c r="G34" s="66" t="b">
        <v>0</v>
      </c>
      <c r="H34" s="66" t="b">
        <v>0</v>
      </c>
      <c r="I34" s="96" t="b">
        <v>0</v>
      </c>
    </row>
    <row r="35" spans="1:10" x14ac:dyDescent="0.3">
      <c r="A35" s="206"/>
      <c r="B35" s="209"/>
      <c r="C35" s="211"/>
      <c r="D35" s="213"/>
      <c r="E35" s="63">
        <f>IF(E34=TRUE,1,0)</f>
        <v>0</v>
      </c>
      <c r="F35" s="64">
        <f t="shared" ref="F35" si="25">IF(F34=TRUE,1,0)</f>
        <v>0</v>
      </c>
      <c r="G35" s="64">
        <f t="shared" ref="G35" si="26">IF(G34=TRUE,1,0)</f>
        <v>0</v>
      </c>
      <c r="H35" s="64">
        <f t="shared" ref="H35" si="27">IF(H34=TRUE,1,0)</f>
        <v>0</v>
      </c>
      <c r="I35" s="95">
        <f t="shared" ref="I35" si="28">IF(I34=TRUE,1,0)</f>
        <v>0</v>
      </c>
      <c r="J35">
        <f>SUM(E35:I35)</f>
        <v>0</v>
      </c>
    </row>
    <row r="36" spans="1:10" x14ac:dyDescent="0.3">
      <c r="A36" s="206"/>
      <c r="B36" s="209"/>
      <c r="C36" s="214" t="s">
        <v>84</v>
      </c>
      <c r="D36" s="215">
        <v>1</v>
      </c>
      <c r="E36" s="65" t="b">
        <v>0</v>
      </c>
      <c r="F36" s="66" t="b">
        <v>0</v>
      </c>
      <c r="G36" s="66" t="b">
        <v>0</v>
      </c>
      <c r="H36" s="66" t="b">
        <v>0</v>
      </c>
      <c r="I36" s="96" t="b">
        <v>0</v>
      </c>
    </row>
    <row r="37" spans="1:10" ht="13.5" thickBot="1" x14ac:dyDescent="0.35">
      <c r="A37" s="207"/>
      <c r="B37" s="210"/>
      <c r="C37" s="210"/>
      <c r="D37" s="216"/>
      <c r="E37" s="67">
        <f>IF(E36=TRUE,1,0)</f>
        <v>0</v>
      </c>
      <c r="F37" s="68">
        <f t="shared" ref="F37" si="29">IF(F36=TRUE,1,0)</f>
        <v>0</v>
      </c>
      <c r="G37" s="68">
        <f t="shared" ref="G37" si="30">IF(G36=TRUE,1,0)</f>
        <v>0</v>
      </c>
      <c r="H37" s="68">
        <f t="shared" ref="H37" si="31">IF(H36=TRUE,1,0)</f>
        <v>0</v>
      </c>
      <c r="I37" s="97">
        <f t="shared" ref="I37" si="32">IF(I36=TRUE,1,0)</f>
        <v>0</v>
      </c>
      <c r="J37">
        <f>SUM(E37:I37)</f>
        <v>0</v>
      </c>
    </row>
    <row r="38" spans="1:10" x14ac:dyDescent="0.3">
      <c r="A38" s="226" t="s">
        <v>73</v>
      </c>
      <c r="B38" s="229">
        <v>2</v>
      </c>
      <c r="C38" s="229" t="s">
        <v>61</v>
      </c>
      <c r="D38" s="233">
        <v>1</v>
      </c>
      <c r="E38" s="69" t="b">
        <v>0</v>
      </c>
      <c r="F38" s="70" t="b">
        <v>0</v>
      </c>
      <c r="G38" s="70" t="b">
        <v>0</v>
      </c>
      <c r="H38" s="70" t="b">
        <v>0</v>
      </c>
      <c r="I38" s="98" t="b">
        <v>0</v>
      </c>
    </row>
    <row r="39" spans="1:10" x14ac:dyDescent="0.3">
      <c r="A39" s="227"/>
      <c r="B39" s="230"/>
      <c r="C39" s="232"/>
      <c r="D39" s="234"/>
      <c r="E39" s="71">
        <f>IF(E38=TRUE,1,0)</f>
        <v>0</v>
      </c>
      <c r="F39" s="72">
        <f t="shared" ref="F39" si="33">IF(F38=TRUE,1,0)</f>
        <v>0</v>
      </c>
      <c r="G39" s="72">
        <f t="shared" ref="G39" si="34">IF(G38=TRUE,1,0)</f>
        <v>0</v>
      </c>
      <c r="H39" s="72">
        <f t="shared" ref="H39" si="35">IF(H38=TRUE,1,0)</f>
        <v>0</v>
      </c>
      <c r="I39" s="99">
        <f t="shared" ref="I39" si="36">IF(I38=TRUE,1,0)</f>
        <v>0</v>
      </c>
      <c r="J39">
        <f>SUM(E39:I39)</f>
        <v>0</v>
      </c>
    </row>
    <row r="40" spans="1:10" x14ac:dyDescent="0.3">
      <c r="A40" s="227"/>
      <c r="B40" s="230"/>
      <c r="C40" s="235" t="s">
        <v>62</v>
      </c>
      <c r="D40" s="236">
        <v>1</v>
      </c>
      <c r="E40" s="73" t="b">
        <v>0</v>
      </c>
      <c r="F40" s="74" t="b">
        <v>0</v>
      </c>
      <c r="G40" s="74" t="b">
        <v>0</v>
      </c>
      <c r="H40" s="74" t="b">
        <v>0</v>
      </c>
      <c r="I40" s="100" t="b">
        <v>0</v>
      </c>
    </row>
    <row r="41" spans="1:10" x14ac:dyDescent="0.3">
      <c r="A41" s="227"/>
      <c r="B41" s="230"/>
      <c r="C41" s="232"/>
      <c r="D41" s="234"/>
      <c r="E41" s="71">
        <f>IF(E40=TRUE,1,0)</f>
        <v>0</v>
      </c>
      <c r="F41" s="72">
        <f t="shared" ref="F41" si="37">IF(F40=TRUE,1,0)</f>
        <v>0</v>
      </c>
      <c r="G41" s="72">
        <f t="shared" ref="G41" si="38">IF(G40=TRUE,1,0)</f>
        <v>0</v>
      </c>
      <c r="H41" s="72">
        <f t="shared" ref="H41" si="39">IF(H40=TRUE,1,0)</f>
        <v>0</v>
      </c>
      <c r="I41" s="99">
        <f t="shared" ref="I41" si="40">IF(I40=TRUE,1,0)</f>
        <v>0</v>
      </c>
      <c r="J41">
        <f>SUM(E41:I41)</f>
        <v>0</v>
      </c>
    </row>
    <row r="42" spans="1:10" x14ac:dyDescent="0.3">
      <c r="A42" s="227"/>
      <c r="B42" s="230"/>
      <c r="C42" s="235" t="s">
        <v>79</v>
      </c>
      <c r="D42" s="236">
        <v>1</v>
      </c>
      <c r="E42" s="73" t="b">
        <v>0</v>
      </c>
      <c r="F42" s="74" t="b">
        <v>0</v>
      </c>
      <c r="G42" s="74" t="b">
        <v>0</v>
      </c>
      <c r="H42" s="74" t="b">
        <v>0</v>
      </c>
      <c r="I42" s="100" t="b">
        <v>0</v>
      </c>
    </row>
    <row r="43" spans="1:10" ht="13.5" thickBot="1" x14ac:dyDescent="0.35">
      <c r="A43" s="228"/>
      <c r="B43" s="231"/>
      <c r="C43" s="231"/>
      <c r="D43" s="237"/>
      <c r="E43" s="75">
        <f>IF(E42=TRUE,1,0)</f>
        <v>0</v>
      </c>
      <c r="F43" s="76">
        <f t="shared" ref="F43" si="41">IF(F42=TRUE,1,0)</f>
        <v>0</v>
      </c>
      <c r="G43" s="76">
        <f t="shared" ref="G43" si="42">IF(G42=TRUE,1,0)</f>
        <v>0</v>
      </c>
      <c r="H43" s="76">
        <f t="shared" ref="H43" si="43">IF(H42=TRUE,1,0)</f>
        <v>0</v>
      </c>
      <c r="I43" s="101">
        <f t="shared" ref="I43" si="44">IF(I42=TRUE,1,0)</f>
        <v>0</v>
      </c>
      <c r="J43">
        <f>SUM(E43:I43)</f>
        <v>0</v>
      </c>
    </row>
    <row r="44" spans="1:10" x14ac:dyDescent="0.3">
      <c r="A44" s="217" t="s">
        <v>74</v>
      </c>
      <c r="B44" s="220">
        <v>2</v>
      </c>
      <c r="C44" s="220" t="s">
        <v>81</v>
      </c>
      <c r="D44" s="239">
        <v>1</v>
      </c>
      <c r="E44" s="77" t="b">
        <v>0</v>
      </c>
      <c r="F44" s="78" t="b">
        <v>0</v>
      </c>
      <c r="G44" s="78" t="b">
        <v>0</v>
      </c>
      <c r="H44" s="78" t="b">
        <v>0</v>
      </c>
      <c r="I44" s="102" t="b">
        <v>0</v>
      </c>
    </row>
    <row r="45" spans="1:10" x14ac:dyDescent="0.3">
      <c r="A45" s="218"/>
      <c r="B45" s="221"/>
      <c r="C45" s="238"/>
      <c r="D45" s="240"/>
      <c r="E45" s="79">
        <f>IF(E44=TRUE,1,0)</f>
        <v>0</v>
      </c>
      <c r="F45" s="80">
        <f t="shared" ref="F45" si="45">IF(F44=TRUE,1,0)</f>
        <v>0</v>
      </c>
      <c r="G45" s="80">
        <f t="shared" ref="G45" si="46">IF(G44=TRUE,1,0)</f>
        <v>0</v>
      </c>
      <c r="H45" s="80">
        <f t="shared" ref="H45" si="47">IF(H44=TRUE,1,0)</f>
        <v>0</v>
      </c>
      <c r="I45" s="103">
        <f t="shared" ref="I45" si="48">IF(I44=TRUE,1,0)</f>
        <v>0</v>
      </c>
      <c r="J45">
        <f>SUM(E45:I45)</f>
        <v>0</v>
      </c>
    </row>
    <row r="46" spans="1:10" x14ac:dyDescent="0.3">
      <c r="A46" s="218"/>
      <c r="B46" s="221"/>
      <c r="C46" s="223" t="s">
        <v>82</v>
      </c>
      <c r="D46" s="224">
        <v>1</v>
      </c>
      <c r="E46" s="81" t="b">
        <v>0</v>
      </c>
      <c r="F46" s="82" t="b">
        <v>0</v>
      </c>
      <c r="G46" s="82" t="b">
        <v>0</v>
      </c>
      <c r="H46" s="82" t="b">
        <v>0</v>
      </c>
      <c r="I46" s="104" t="b">
        <v>0</v>
      </c>
    </row>
    <row r="47" spans="1:10" x14ac:dyDescent="0.3">
      <c r="A47" s="218"/>
      <c r="B47" s="221"/>
      <c r="C47" s="238"/>
      <c r="D47" s="240"/>
      <c r="E47" s="79">
        <f>IF(E46=TRUE,1,0)</f>
        <v>0</v>
      </c>
      <c r="F47" s="80">
        <f t="shared" ref="F47" si="49">IF(F46=TRUE,1,0)</f>
        <v>0</v>
      </c>
      <c r="G47" s="80">
        <f t="shared" ref="G47" si="50">IF(G46=TRUE,1,0)</f>
        <v>0</v>
      </c>
      <c r="H47" s="80">
        <f t="shared" ref="H47" si="51">IF(H46=TRUE,1,0)</f>
        <v>0</v>
      </c>
      <c r="I47" s="103">
        <f t="shared" ref="I47" si="52">IF(I46=TRUE,1,0)</f>
        <v>0</v>
      </c>
      <c r="J47">
        <f>SUM(E47:I47)</f>
        <v>0</v>
      </c>
    </row>
    <row r="48" spans="1:10" x14ac:dyDescent="0.3">
      <c r="A48" s="218"/>
      <c r="B48" s="221"/>
      <c r="C48" s="223" t="s">
        <v>83</v>
      </c>
      <c r="D48" s="224">
        <v>1</v>
      </c>
      <c r="E48" s="81" t="b">
        <v>0</v>
      </c>
      <c r="F48" s="82" t="b">
        <v>0</v>
      </c>
      <c r="G48" s="82" t="b">
        <v>0</v>
      </c>
      <c r="H48" s="82" t="b">
        <v>0</v>
      </c>
      <c r="I48" s="104" t="b">
        <v>0</v>
      </c>
    </row>
    <row r="49" spans="1:10" ht="13.5" thickBot="1" x14ac:dyDescent="0.35">
      <c r="A49" s="219"/>
      <c r="B49" s="222"/>
      <c r="C49" s="222"/>
      <c r="D49" s="225"/>
      <c r="E49" s="83">
        <f>IF(E48=TRUE,1,0)</f>
        <v>0</v>
      </c>
      <c r="F49" s="84">
        <f t="shared" ref="F49" si="53">IF(F48=TRUE,1,0)</f>
        <v>0</v>
      </c>
      <c r="G49" s="84">
        <f t="shared" ref="G49" si="54">IF(G48=TRUE,1,0)</f>
        <v>0</v>
      </c>
      <c r="H49" s="84">
        <f t="shared" ref="H49" si="55">IF(H48=TRUE,1,0)</f>
        <v>0</v>
      </c>
      <c r="I49" s="105">
        <f t="shared" ref="I49" si="56">IF(I48=TRUE,1,0)</f>
        <v>0</v>
      </c>
      <c r="J49">
        <f>SUM(E49:I49)</f>
        <v>0</v>
      </c>
    </row>
    <row r="267" spans="4:4" x14ac:dyDescent="0.3">
      <c r="D267">
        <v>0</v>
      </c>
    </row>
  </sheetData>
  <sheetProtection sheet="1" objects="1" scenarios="1"/>
  <protectedRanges>
    <protectedRange sqref="B4:B9 B11:B12 P4:V11 B20:B49 D20:D49" name="Caractéristiques"/>
    <protectedRange sqref="E20:I49" name="Overdrives"/>
    <protectedRange sqref="P4:V11 B20:B49 D20:D49 B4:B9 B11:B12" name="Création"/>
  </protectedRanges>
  <mergeCells count="63">
    <mergeCell ref="A44:A49"/>
    <mergeCell ref="B44:B49"/>
    <mergeCell ref="C48:C49"/>
    <mergeCell ref="D48:D49"/>
    <mergeCell ref="A38:A43"/>
    <mergeCell ref="B38:B43"/>
    <mergeCell ref="C38:C39"/>
    <mergeCell ref="D38:D39"/>
    <mergeCell ref="C40:C41"/>
    <mergeCell ref="D40:D41"/>
    <mergeCell ref="C42:C43"/>
    <mergeCell ref="D42:D43"/>
    <mergeCell ref="C44:C45"/>
    <mergeCell ref="D44:D45"/>
    <mergeCell ref="C46:C47"/>
    <mergeCell ref="D46:D47"/>
    <mergeCell ref="A32:A37"/>
    <mergeCell ref="B32:B37"/>
    <mergeCell ref="C32:C33"/>
    <mergeCell ref="D32:D33"/>
    <mergeCell ref="C34:C35"/>
    <mergeCell ref="D34:D35"/>
    <mergeCell ref="C36:C37"/>
    <mergeCell ref="D36:D37"/>
    <mergeCell ref="A26:A31"/>
    <mergeCell ref="B26:B31"/>
    <mergeCell ref="C26:C27"/>
    <mergeCell ref="D26:D27"/>
    <mergeCell ref="C28:C29"/>
    <mergeCell ref="D28:D29"/>
    <mergeCell ref="C30:C31"/>
    <mergeCell ref="D30:D31"/>
    <mergeCell ref="A20:A25"/>
    <mergeCell ref="B20:B25"/>
    <mergeCell ref="C24:C25"/>
    <mergeCell ref="D24:D25"/>
    <mergeCell ref="C20:C21"/>
    <mergeCell ref="D20:D21"/>
    <mergeCell ref="C22:C23"/>
    <mergeCell ref="D22:D23"/>
    <mergeCell ref="L11:O11"/>
    <mergeCell ref="L13:N13"/>
    <mergeCell ref="L6:O6"/>
    <mergeCell ref="L19:N19"/>
    <mergeCell ref="L14:N14"/>
    <mergeCell ref="L15:N15"/>
    <mergeCell ref="L16:N16"/>
    <mergeCell ref="L17:N17"/>
    <mergeCell ref="L18:N18"/>
    <mergeCell ref="A3:D3"/>
    <mergeCell ref="A1:D2"/>
    <mergeCell ref="L8:O8"/>
    <mergeCell ref="L9:O9"/>
    <mergeCell ref="L10:O10"/>
    <mergeCell ref="L4:O5"/>
    <mergeCell ref="L7:O7"/>
    <mergeCell ref="P10:V10"/>
    <mergeCell ref="P11:V11"/>
    <mergeCell ref="P4:V5"/>
    <mergeCell ref="P6:V6"/>
    <mergeCell ref="P7:V7"/>
    <mergeCell ref="P8:V8"/>
    <mergeCell ref="P9:V9"/>
  </mergeCells>
  <conditionalFormatting sqref="B7:B9 B11:B12">
    <cfRule type="cellIs" dxfId="27" priority="1" operator="equal">
      <formula>""</formula>
    </cfRule>
  </conditionalFormatting>
  <conditionalFormatting sqref="D20:D25">
    <cfRule type="cellIs" dxfId="26" priority="87" operator="greaterThan">
      <formula>$B$20</formula>
    </cfRule>
  </conditionalFormatting>
  <conditionalFormatting sqref="D26:D31">
    <cfRule type="cellIs" dxfId="25" priority="89" operator="greaterThan">
      <formula>$B$26</formula>
    </cfRule>
  </conditionalFormatting>
  <conditionalFormatting sqref="D32:D37">
    <cfRule type="cellIs" dxfId="24" priority="90" operator="greaterThan">
      <formula>$B$32</formula>
    </cfRule>
  </conditionalFormatting>
  <conditionalFormatting sqref="D38:D43">
    <cfRule type="cellIs" dxfId="23" priority="91" operator="greaterThan">
      <formula>$B$38</formula>
    </cfRule>
  </conditionalFormatting>
  <conditionalFormatting sqref="D44:D49">
    <cfRule type="cellIs" dxfId="22" priority="92" operator="greaterThan">
      <formula>$B$44</formula>
    </cfRule>
  </conditionalFormatting>
  <conditionalFormatting sqref="P4">
    <cfRule type="cellIs" dxfId="21" priority="10" operator="equal">
      <formula>""</formula>
    </cfRule>
  </conditionalFormatting>
  <conditionalFormatting sqref="P6:V11">
    <cfRule type="cellIs" dxfId="20" priority="2" operator="equal">
      <formula>""</formula>
    </cfRule>
  </conditionalFormatting>
  <pageMargins left="0.7" right="0.7" top="0.75" bottom="0.75" header="0.3" footer="0.3"/>
  <drawing r:id="rId1"/>
  <legacyDrawing r:id="rId2"/>
  <controls>
    <mc:AlternateContent xmlns:mc="http://schemas.openxmlformats.org/markup-compatibility/2006">
      <mc:Choice Requires="x14">
        <control shapeId="4213" r:id="rId3" name="SpinButton1">
          <controlPr defaultSize="0" autoLine="0" r:id="rId4">
            <anchor moveWithCells="1" sizeWithCells="1">
              <from>
                <xdr:col>5</xdr:col>
                <xdr:colOff>0</xdr:colOff>
                <xdr:row>18</xdr:row>
                <xdr:rowOff>6350</xdr:rowOff>
              </from>
              <to>
                <xdr:col>5</xdr:col>
                <xdr:colOff>0</xdr:colOff>
                <xdr:row>18</xdr:row>
                <xdr:rowOff>158750</xdr:rowOff>
              </to>
            </anchor>
          </controlPr>
        </control>
      </mc:Choice>
      <mc:Fallback>
        <control shapeId="4213" r:id="rId3" name="SpinButton1"/>
      </mc:Fallback>
    </mc:AlternateContent>
    <mc:AlternateContent xmlns:mc="http://schemas.openxmlformats.org/markup-compatibility/2006">
      <mc:Choice Requires="x14">
        <control shapeId="4196" r:id="rId5" name="Spinner 100">
          <controlPr defaultSize="0" autoPict="0">
            <anchor moveWithCells="1" sizeWithCells="1">
              <from>
                <xdr:col>12</xdr:col>
                <xdr:colOff>444500</xdr:colOff>
                <xdr:row>18</xdr:row>
                <xdr:rowOff>19050</xdr:rowOff>
              </from>
              <to>
                <xdr:col>12</xdr:col>
                <xdr:colOff>622300</xdr:colOff>
                <xdr:row>19</xdr:row>
                <xdr:rowOff>0</xdr:rowOff>
              </to>
            </anchor>
          </controlPr>
        </control>
      </mc:Choice>
    </mc:AlternateContent>
  </controls>
  <extLst>
    <ext xmlns:x14="http://schemas.microsoft.com/office/spreadsheetml/2009/9/main" uri="{CCE6A557-97BC-4b89-ADB6-D9C93CAAB3DF}">
      <x14:dataValidations xmlns:xm="http://schemas.microsoft.com/office/excel/2006/main" count="9">
        <x14:dataValidation type="list" allowBlank="1" showInputMessage="1" showErrorMessage="1" xr:uid="{D8531AA1-1D96-4F2B-8F87-BDD0F3727DF9}">
          <x14:formula1>
            <xm:f>'Armures et blason'!$B$18:$S$18</xm:f>
          </x14:formula1>
          <xm:sqref>B7</xm:sqref>
        </x14:dataValidation>
        <x14:dataValidation type="list" errorStyle="information" allowBlank="1" showInputMessage="1" showErrorMessage="1" errorTitle="Motivation majeure" error="Cette motivation est un choix libre" xr:uid="{21E586C4-749B-480A-805A-3252B00EF318}">
          <x14:formula1>
            <xm:f>'Armures et blason'!$B$19:$K$19</xm:f>
          </x14:formula1>
          <xm:sqref>P4</xm:sqref>
        </x14:dataValidation>
        <x14:dataValidation type="list" errorStyle="information" allowBlank="1" showInputMessage="1" showErrorMessage="1" errorTitle="Motivation mineure" error="Cette motivation est un choix libre." xr:uid="{E2A66957-5047-444A-AD56-AD2BF0081CF3}">
          <x14:formula1>
            <xm:f>'Armures et blason'!$B$20:$R$20</xm:f>
          </x14:formula1>
          <xm:sqref>P6:V7</xm:sqref>
        </x14:dataValidation>
        <x14:dataValidation type="list" errorStyle="warning" allowBlank="1" showInputMessage="1" showErrorMessage="1" errorTitle="Avantage" error="Cet avantage n'est pas disponible dans le livre de règle." xr:uid="{63EC491A-0195-41B2-9726-E5401CDECB9B}">
          <x14:formula1>
            <xm:f>'Armures et blason'!$B$21:$W$21</xm:f>
          </x14:formula1>
          <xm:sqref>P8:V9</xm:sqref>
        </x14:dataValidation>
        <x14:dataValidation type="list" errorStyle="warning" allowBlank="1" showInputMessage="1" showErrorMessage="1" errorTitle="Avantage" error="Cet avantage n'est pas disponible dans le livre de règle." xr:uid="{336269C2-013D-48A5-9F18-A2496A0B25B6}">
          <x14:formula1>
            <xm:f>'Armures et blason'!$B$22:$AE$22</xm:f>
          </x14:formula1>
          <xm:sqref>P10:V11</xm:sqref>
        </x14:dataValidation>
        <x14:dataValidation type="list" errorStyle="information" allowBlank="1" showInputMessage="1" showErrorMessage="1" errorTitle="Haut fait" error="Ce haut fait est personnalisé." xr:uid="{53221494-50EE-4050-9DA7-CBF9378F3E33}">
          <x14:formula1>
            <xm:f>'Armures et blason'!$B$23:$O$23</xm:f>
          </x14:formula1>
          <xm:sqref>B8</xm:sqref>
        </x14:dataValidation>
        <x14:dataValidation type="list" errorStyle="information" allowBlank="1" showInputMessage="1" showErrorMessage="1" errorTitle="Alerte section" error="Cette section ne fait pas partit des sections de base. Aucun logo de section n'appaitra." xr:uid="{F71CFDC7-D1D2-4F7C-AC1C-C9DDA96472CA}">
          <x14:formula1>
            <xm:f>'Armures et blason'!$B$16:$K$16</xm:f>
          </x14:formula1>
          <xm:sqref>B12</xm:sqref>
        </x14:dataValidation>
        <x14:dataValidation type="list" errorStyle="information" allowBlank="1" showInputMessage="1" showErrorMessage="1" errorTitle="Alerte blason" error="Ce blason ne fait pas partit des blasons prédéfinis, aucun logos de blason n'apparaitra." xr:uid="{BEBDEAAC-45BC-444C-A09C-88425780764D}">
          <x14:formula1>
            <xm:f>'Armures et blason'!$B$14:$N$14</xm:f>
          </x14:formula1>
          <xm:sqref>B11</xm:sqref>
        </x14:dataValidation>
        <x14:dataValidation type="list" allowBlank="1" showInputMessage="1" showErrorMessage="1" xr:uid="{D17E776C-D853-406A-A7CC-9E73F5FD90C5}">
          <x14:formula1>
            <xm:f>'Armures et blason'!$B$2:$S$2</xm:f>
          </x14:formula1>
          <xm:sqref>B9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7BE80F-4F14-4216-8314-A529DCAE731F}">
  <sheetPr>
    <pageSetUpPr fitToPage="1"/>
  </sheetPr>
  <dimension ref="A1:CK1048571"/>
  <sheetViews>
    <sheetView zoomScale="55" zoomScaleNormal="55" workbookViewId="0">
      <selection activeCell="AL44" sqref="AL44"/>
    </sheetView>
  </sheetViews>
  <sheetFormatPr baseColWidth="10" defaultRowHeight="13" x14ac:dyDescent="0.3"/>
  <cols>
    <col min="9" max="9" width="12.5" bestFit="1" customWidth="1"/>
    <col min="24" max="24" width="11" customWidth="1"/>
    <col min="36" max="36" width="11.19921875" customWidth="1"/>
    <col min="37" max="37" width="11" customWidth="1"/>
  </cols>
  <sheetData>
    <row r="1" spans="1:58" ht="13.5" x14ac:dyDescent="0.3">
      <c r="AJ1" s="112"/>
    </row>
    <row r="2" spans="1:58" ht="13.5" customHeight="1" x14ac:dyDescent="0.3">
      <c r="AJ2" s="112"/>
    </row>
    <row r="3" spans="1:58" ht="13.5" customHeight="1" x14ac:dyDescent="0.3">
      <c r="AB3" s="174" t="s">
        <v>145</v>
      </c>
      <c r="AC3" s="174" t="s">
        <v>146</v>
      </c>
      <c r="AD3" s="174" t="s">
        <v>147</v>
      </c>
      <c r="AE3" s="174" t="s">
        <v>148</v>
      </c>
      <c r="AF3" s="174" t="s">
        <v>149</v>
      </c>
      <c r="AJ3" s="112"/>
      <c r="BC3" s="4"/>
      <c r="BD3" s="4"/>
      <c r="BE3" s="4"/>
      <c r="BF3" s="4"/>
    </row>
    <row r="4" spans="1:58" ht="13.5" customHeight="1" thickBot="1" x14ac:dyDescent="0.35">
      <c r="AJ4" s="173"/>
      <c r="AK4" s="173"/>
      <c r="AL4" s="173"/>
      <c r="AM4" s="173"/>
    </row>
    <row r="5" spans="1:58" ht="13.5" customHeight="1" x14ac:dyDescent="0.3">
      <c r="AB5" s="15"/>
      <c r="AC5" s="15"/>
      <c r="AD5" s="15"/>
      <c r="AE5" s="15"/>
      <c r="AF5" s="15"/>
      <c r="AG5" s="18" t="s">
        <v>151</v>
      </c>
      <c r="AI5" s="245" t="s">
        <v>244</v>
      </c>
      <c r="AJ5" s="246"/>
      <c r="AK5" s="246"/>
      <c r="AL5" s="251" t="str">
        <f>IF(Carac!P4="","",Carac!P4)</f>
        <v/>
      </c>
      <c r="AM5" s="251"/>
      <c r="AN5" s="251"/>
      <c r="AO5" s="251"/>
      <c r="AP5" s="251"/>
      <c r="AQ5" s="252"/>
    </row>
    <row r="6" spans="1:58" ht="13.5" x14ac:dyDescent="0.3">
      <c r="H6" s="350" t="e">
        <f>_xlfn.IMAGE('Armures et blason'!A1)</f>
        <v>#N/A</v>
      </c>
      <c r="I6" s="350"/>
      <c r="J6" s="350"/>
      <c r="K6" s="350"/>
      <c r="L6" s="350"/>
      <c r="M6" s="350"/>
      <c r="AG6" s="18"/>
      <c r="AI6" s="247"/>
      <c r="AJ6" s="248"/>
      <c r="AK6" s="248"/>
      <c r="AL6" s="241"/>
      <c r="AM6" s="241"/>
      <c r="AN6" s="241"/>
      <c r="AO6" s="241"/>
      <c r="AP6" s="241"/>
      <c r="AQ6" s="242"/>
    </row>
    <row r="7" spans="1:58" ht="13.5" x14ac:dyDescent="0.3">
      <c r="H7" s="350"/>
      <c r="I7" s="350"/>
      <c r="J7" s="350"/>
      <c r="K7" s="350"/>
      <c r="L7" s="350"/>
      <c r="M7" s="350"/>
      <c r="AB7" s="15"/>
      <c r="AC7" s="15"/>
      <c r="AD7" s="15"/>
      <c r="AE7" s="15"/>
      <c r="AF7" s="15"/>
      <c r="AG7" s="18" t="s">
        <v>56</v>
      </c>
      <c r="AI7" s="247" t="s">
        <v>299</v>
      </c>
      <c r="AJ7" s="248"/>
      <c r="AK7" s="248"/>
      <c r="AL7" s="241" t="str">
        <f>IF(Carac!P6="","",Carac!P6)</f>
        <v/>
      </c>
      <c r="AM7" s="241"/>
      <c r="AN7" s="241"/>
      <c r="AO7" s="241"/>
      <c r="AP7" s="241"/>
      <c r="AQ7" s="242"/>
    </row>
    <row r="8" spans="1:58" ht="13.5" x14ac:dyDescent="0.3">
      <c r="A8" s="109"/>
      <c r="B8" s="109"/>
      <c r="C8" s="109"/>
      <c r="D8" s="109"/>
      <c r="E8" s="109"/>
      <c r="F8" s="109"/>
      <c r="G8" s="109"/>
      <c r="H8" s="350"/>
      <c r="I8" s="350"/>
      <c r="J8" s="350"/>
      <c r="K8" s="350"/>
      <c r="L8" s="350"/>
      <c r="M8" s="350"/>
      <c r="N8" s="109"/>
      <c r="O8" s="109"/>
      <c r="P8" s="109"/>
      <c r="Q8" s="109"/>
      <c r="R8" s="109"/>
      <c r="S8" s="109"/>
      <c r="T8" s="109"/>
      <c r="U8" s="109"/>
      <c r="V8" s="109"/>
      <c r="W8" s="109"/>
      <c r="X8" s="109"/>
      <c r="Y8" s="109"/>
      <c r="Z8" s="109"/>
      <c r="AA8" s="109"/>
      <c r="AB8" s="109"/>
      <c r="AC8" s="109"/>
      <c r="AD8" s="109"/>
      <c r="AE8" s="109"/>
      <c r="AF8" s="109"/>
      <c r="AG8" s="115"/>
      <c r="AI8" s="247"/>
      <c r="AJ8" s="248"/>
      <c r="AK8" s="248"/>
      <c r="AL8" s="241"/>
      <c r="AM8" s="241"/>
      <c r="AN8" s="241"/>
      <c r="AO8" s="241"/>
      <c r="AP8" s="241"/>
      <c r="AQ8" s="242"/>
      <c r="BD8" s="4"/>
    </row>
    <row r="9" spans="1:58" ht="13.5" x14ac:dyDescent="0.3">
      <c r="H9" s="350"/>
      <c r="I9" s="350"/>
      <c r="J9" s="350"/>
      <c r="K9" s="350"/>
      <c r="L9" s="350"/>
      <c r="M9" s="350"/>
      <c r="AB9" s="15"/>
      <c r="AC9" s="15"/>
      <c r="AD9" s="15"/>
      <c r="AE9" s="15"/>
      <c r="AF9" s="15"/>
      <c r="AG9" s="18" t="s">
        <v>408</v>
      </c>
      <c r="AI9" s="247" t="s">
        <v>300</v>
      </c>
      <c r="AJ9" s="248"/>
      <c r="AK9" s="248"/>
      <c r="AL9" s="241" t="str">
        <f>IF(Carac!P7="","",Carac!P7)</f>
        <v/>
      </c>
      <c r="AM9" s="241"/>
      <c r="AN9" s="241"/>
      <c r="AO9" s="241"/>
      <c r="AP9" s="241"/>
      <c r="AQ9" s="242"/>
    </row>
    <row r="10" spans="1:58" ht="13.5" x14ac:dyDescent="0.3">
      <c r="H10" s="350"/>
      <c r="I10" s="350"/>
      <c r="J10" s="350"/>
      <c r="K10" s="350"/>
      <c r="L10" s="350"/>
      <c r="M10" s="350"/>
      <c r="AG10" s="18"/>
      <c r="AI10" s="247"/>
      <c r="AJ10" s="248"/>
      <c r="AK10" s="248"/>
      <c r="AL10" s="241"/>
      <c r="AM10" s="241"/>
      <c r="AN10" s="241"/>
      <c r="AO10" s="241"/>
      <c r="AP10" s="241"/>
      <c r="AQ10" s="242"/>
    </row>
    <row r="11" spans="1:58" ht="13.5" x14ac:dyDescent="0.3">
      <c r="H11" s="350"/>
      <c r="I11" s="350"/>
      <c r="J11" s="350"/>
      <c r="K11" s="350"/>
      <c r="L11" s="350"/>
      <c r="M11" s="350"/>
      <c r="AB11" s="16"/>
      <c r="AC11" s="16"/>
      <c r="AD11" s="16"/>
      <c r="AE11" s="16"/>
      <c r="AF11" s="16"/>
      <c r="AG11" s="18" t="s">
        <v>57</v>
      </c>
      <c r="AI11" s="247" t="s">
        <v>245</v>
      </c>
      <c r="AJ11" s="248"/>
      <c r="AK11" s="248"/>
      <c r="AL11" s="241" t="str">
        <f>IF(Carac!P8="","",Carac!P8)</f>
        <v/>
      </c>
      <c r="AM11" s="241"/>
      <c r="AN11" s="241"/>
      <c r="AO11" s="241"/>
      <c r="AP11" s="241"/>
      <c r="AQ11" s="242"/>
    </row>
    <row r="12" spans="1:58" ht="13.5" x14ac:dyDescent="0.3">
      <c r="F12" s="2"/>
      <c r="G12" s="2"/>
      <c r="H12" s="350"/>
      <c r="I12" s="350"/>
      <c r="J12" s="350"/>
      <c r="K12" s="350"/>
      <c r="L12" s="350"/>
      <c r="M12" s="350"/>
      <c r="AG12" s="18"/>
      <c r="AI12" s="247"/>
      <c r="AJ12" s="248"/>
      <c r="AK12" s="248"/>
      <c r="AL12" s="241"/>
      <c r="AM12" s="241"/>
      <c r="AN12" s="241"/>
      <c r="AO12" s="241"/>
      <c r="AP12" s="241"/>
      <c r="AQ12" s="242"/>
    </row>
    <row r="13" spans="1:58" ht="13.5" x14ac:dyDescent="0.3">
      <c r="A13" s="109"/>
      <c r="B13" s="109"/>
      <c r="C13" s="109"/>
      <c r="D13" s="109"/>
      <c r="E13" s="109"/>
      <c r="F13" s="113"/>
      <c r="G13" s="113"/>
      <c r="H13" s="350"/>
      <c r="I13" s="350"/>
      <c r="J13" s="350"/>
      <c r="K13" s="350"/>
      <c r="L13" s="350"/>
      <c r="M13" s="350"/>
      <c r="N13" s="109"/>
      <c r="O13" s="109"/>
      <c r="P13" s="109"/>
      <c r="Q13" s="109"/>
      <c r="R13" s="109"/>
      <c r="S13" s="109"/>
      <c r="T13" s="109"/>
      <c r="U13" s="109"/>
      <c r="V13" s="109"/>
      <c r="W13" s="109"/>
      <c r="X13" s="109"/>
      <c r="Y13" s="109"/>
      <c r="Z13" s="109"/>
      <c r="AA13" s="109"/>
      <c r="AB13" s="114"/>
      <c r="AC13" s="114"/>
      <c r="AD13" s="114"/>
      <c r="AE13" s="114"/>
      <c r="AF13" s="114"/>
      <c r="AG13" s="115" t="s">
        <v>58</v>
      </c>
      <c r="AI13" s="247" t="s">
        <v>246</v>
      </c>
      <c r="AJ13" s="248"/>
      <c r="AK13" s="248"/>
      <c r="AL13" s="241" t="str">
        <f>IF(Carac!P9="","",Carac!P9)</f>
        <v/>
      </c>
      <c r="AM13" s="241"/>
      <c r="AN13" s="241"/>
      <c r="AO13" s="241"/>
      <c r="AP13" s="241"/>
      <c r="AQ13" s="242"/>
    </row>
    <row r="14" spans="1:58" ht="13.5" x14ac:dyDescent="0.3">
      <c r="A14" s="109"/>
      <c r="B14" s="109"/>
      <c r="C14" s="109"/>
      <c r="D14" s="109"/>
      <c r="E14" s="109"/>
      <c r="F14" s="113"/>
      <c r="G14" s="113"/>
      <c r="H14" s="350"/>
      <c r="I14" s="350"/>
      <c r="J14" s="350"/>
      <c r="K14" s="350"/>
      <c r="L14" s="350"/>
      <c r="M14" s="350"/>
      <c r="N14" s="109"/>
      <c r="O14" s="109"/>
      <c r="P14" s="109"/>
      <c r="Q14" s="109"/>
      <c r="R14" s="109"/>
      <c r="S14" s="109"/>
      <c r="T14" s="109"/>
      <c r="U14" s="109"/>
      <c r="V14" s="109"/>
      <c r="W14" s="109"/>
      <c r="X14" s="109"/>
      <c r="Y14" s="109"/>
      <c r="Z14" s="109"/>
      <c r="AA14" s="109"/>
      <c r="AB14" s="109"/>
      <c r="AC14" s="109"/>
      <c r="AD14" s="109"/>
      <c r="AE14" s="109"/>
      <c r="AF14" s="109"/>
      <c r="AG14" s="115"/>
      <c r="AI14" s="247"/>
      <c r="AJ14" s="248"/>
      <c r="AK14" s="248"/>
      <c r="AL14" s="241"/>
      <c r="AM14" s="241"/>
      <c r="AN14" s="241"/>
      <c r="AO14" s="241"/>
      <c r="AP14" s="241"/>
      <c r="AQ14" s="242"/>
      <c r="BC14" s="4"/>
    </row>
    <row r="15" spans="1:58" ht="13.5" x14ac:dyDescent="0.3">
      <c r="A15" s="109"/>
      <c r="B15" s="109"/>
      <c r="C15" s="109"/>
      <c r="D15" s="109"/>
      <c r="E15" s="109"/>
      <c r="F15" s="113"/>
      <c r="G15" s="113"/>
      <c r="H15" s="350"/>
      <c r="I15" s="350"/>
      <c r="J15" s="350"/>
      <c r="K15" s="350"/>
      <c r="L15" s="350"/>
      <c r="M15" s="350"/>
      <c r="N15" s="109"/>
      <c r="O15" s="109"/>
      <c r="P15" s="109"/>
      <c r="Q15" s="109"/>
      <c r="R15" s="109"/>
      <c r="S15" s="109"/>
      <c r="T15" s="109"/>
      <c r="U15" s="109"/>
      <c r="V15" s="109"/>
      <c r="W15" s="109"/>
      <c r="X15" s="109"/>
      <c r="Y15" s="109"/>
      <c r="Z15" s="109"/>
      <c r="AA15" s="109"/>
      <c r="AB15" s="114"/>
      <c r="AC15" s="114"/>
      <c r="AD15" s="114"/>
      <c r="AE15" s="114"/>
      <c r="AF15" s="114"/>
      <c r="AG15" s="115" t="s">
        <v>401</v>
      </c>
      <c r="AI15" s="247" t="s">
        <v>247</v>
      </c>
      <c r="AJ15" s="248"/>
      <c r="AK15" s="248"/>
      <c r="AL15" s="241" t="str">
        <f>IF(Carac!P10="","",Carac!P10)</f>
        <v/>
      </c>
      <c r="AM15" s="241"/>
      <c r="AN15" s="241"/>
      <c r="AO15" s="241"/>
      <c r="AP15" s="241"/>
      <c r="AQ15" s="242"/>
      <c r="BC15" s="4"/>
    </row>
    <row r="16" spans="1:58" ht="13.5" x14ac:dyDescent="0.3">
      <c r="A16" s="109"/>
      <c r="B16" s="109"/>
      <c r="C16" s="109"/>
      <c r="D16" s="109"/>
      <c r="E16" s="109"/>
      <c r="F16" s="113"/>
      <c r="G16" s="113"/>
      <c r="H16" s="350"/>
      <c r="I16" s="350"/>
      <c r="J16" s="350"/>
      <c r="K16" s="350"/>
      <c r="L16" s="350"/>
      <c r="M16" s="350"/>
      <c r="N16" s="109"/>
      <c r="O16" s="109"/>
      <c r="P16" s="109"/>
      <c r="Q16" s="109"/>
      <c r="R16" s="109"/>
      <c r="S16" s="109"/>
      <c r="T16" s="109"/>
      <c r="U16" s="109"/>
      <c r="V16" s="109"/>
      <c r="W16" s="109"/>
      <c r="X16" s="109"/>
      <c r="Y16" s="109"/>
      <c r="Z16" s="109"/>
      <c r="AA16" s="109"/>
      <c r="AB16" s="109"/>
      <c r="AC16" s="109"/>
      <c r="AD16" s="109"/>
      <c r="AE16" s="109"/>
      <c r="AF16" s="109"/>
      <c r="AG16" s="115"/>
      <c r="AI16" s="247"/>
      <c r="AJ16" s="248"/>
      <c r="AK16" s="248"/>
      <c r="AL16" s="241"/>
      <c r="AM16" s="241"/>
      <c r="AN16" s="241"/>
      <c r="AO16" s="241"/>
      <c r="AP16" s="241"/>
      <c r="AQ16" s="242"/>
    </row>
    <row r="17" spans="1:43" ht="13.5" x14ac:dyDescent="0.3">
      <c r="A17" s="109"/>
      <c r="B17" s="109"/>
      <c r="C17" s="109"/>
      <c r="D17" s="109"/>
      <c r="E17" s="109"/>
      <c r="F17" s="113"/>
      <c r="G17" s="113"/>
      <c r="H17" s="350"/>
      <c r="I17" s="350"/>
      <c r="J17" s="350"/>
      <c r="K17" s="350"/>
      <c r="L17" s="350"/>
      <c r="M17" s="350"/>
      <c r="N17" s="109"/>
      <c r="O17" s="109"/>
      <c r="P17" s="109"/>
      <c r="Q17" s="109"/>
      <c r="R17" s="109"/>
      <c r="S17" s="109"/>
      <c r="T17" s="109"/>
      <c r="U17" s="109"/>
      <c r="V17" s="109"/>
      <c r="W17" s="109"/>
      <c r="X17" s="109"/>
      <c r="Y17" s="109"/>
      <c r="Z17" s="109"/>
      <c r="AA17" s="109"/>
      <c r="AB17" s="116"/>
      <c r="AC17" s="116"/>
      <c r="AD17" s="116"/>
      <c r="AE17" s="116"/>
      <c r="AF17" s="116"/>
      <c r="AG17" s="115" t="s">
        <v>59</v>
      </c>
      <c r="AI17" s="247" t="s">
        <v>248</v>
      </c>
      <c r="AJ17" s="248"/>
      <c r="AK17" s="248"/>
      <c r="AL17" s="241" t="str">
        <f>IF(Carac!P11="","",Carac!P11)</f>
        <v/>
      </c>
      <c r="AM17" s="241"/>
      <c r="AN17" s="241"/>
      <c r="AO17" s="241"/>
      <c r="AP17" s="241"/>
      <c r="AQ17" s="242"/>
    </row>
    <row r="18" spans="1:43" ht="13.5" x14ac:dyDescent="0.3">
      <c r="A18" s="109"/>
      <c r="B18" s="109"/>
      <c r="C18" s="109"/>
      <c r="D18" s="109"/>
      <c r="E18" s="109"/>
      <c r="F18" s="113"/>
      <c r="G18" s="113"/>
      <c r="H18" s="350"/>
      <c r="I18" s="350"/>
      <c r="J18" s="350"/>
      <c r="K18" s="350"/>
      <c r="L18" s="350"/>
      <c r="M18" s="350"/>
      <c r="N18" s="109"/>
      <c r="O18" s="109"/>
      <c r="P18" s="109"/>
      <c r="Q18" s="109"/>
      <c r="R18" s="109"/>
      <c r="S18" s="109"/>
      <c r="T18" s="109"/>
      <c r="U18" s="109"/>
      <c r="V18" s="109"/>
      <c r="W18" s="109"/>
      <c r="X18" s="109"/>
      <c r="Y18" s="109"/>
      <c r="Z18" s="109"/>
      <c r="AA18" s="109"/>
      <c r="AB18" s="109"/>
      <c r="AC18" s="109"/>
      <c r="AD18" s="109"/>
      <c r="AE18" s="109"/>
      <c r="AF18" s="109"/>
      <c r="AG18" s="115"/>
      <c r="AI18" s="247"/>
      <c r="AJ18" s="248"/>
      <c r="AK18" s="248"/>
      <c r="AL18" s="241"/>
      <c r="AM18" s="241"/>
      <c r="AN18" s="241"/>
      <c r="AO18" s="241"/>
      <c r="AP18" s="241"/>
      <c r="AQ18" s="242"/>
    </row>
    <row r="19" spans="1:43" ht="13.5" x14ac:dyDescent="0.3">
      <c r="A19" s="109"/>
      <c r="B19" s="109"/>
      <c r="C19" s="109"/>
      <c r="D19" s="109"/>
      <c r="E19" s="109"/>
      <c r="F19" s="113"/>
      <c r="G19" s="113"/>
      <c r="H19" s="350"/>
      <c r="I19" s="350"/>
      <c r="J19" s="350"/>
      <c r="K19" s="350"/>
      <c r="L19" s="350"/>
      <c r="M19" s="350"/>
      <c r="N19" s="109"/>
      <c r="O19" s="109"/>
      <c r="P19" s="109"/>
      <c r="Q19" s="109"/>
      <c r="R19" s="109"/>
      <c r="S19" s="109"/>
      <c r="T19" s="109"/>
      <c r="U19" s="109"/>
      <c r="V19" s="109"/>
      <c r="W19" s="109"/>
      <c r="X19" s="109"/>
      <c r="Y19" s="109"/>
      <c r="Z19" s="109"/>
      <c r="AA19" s="109"/>
      <c r="AB19" s="116"/>
      <c r="AC19" s="116"/>
      <c r="AD19" s="116"/>
      <c r="AE19" s="116"/>
      <c r="AF19" s="116"/>
      <c r="AG19" s="115" t="s">
        <v>60</v>
      </c>
      <c r="AI19" s="247" t="s">
        <v>1162</v>
      </c>
      <c r="AJ19" s="248"/>
      <c r="AK19" s="248"/>
      <c r="AL19" s="241" t="str">
        <f>IF(Carac!B10="","",Carac!B10)</f>
        <v/>
      </c>
      <c r="AM19" s="241"/>
      <c r="AN19" s="241"/>
      <c r="AO19" s="241"/>
      <c r="AP19" s="241"/>
      <c r="AQ19" s="242"/>
    </row>
    <row r="20" spans="1:43" ht="14" thickBot="1" x14ac:dyDescent="0.35">
      <c r="A20" s="109"/>
      <c r="B20" s="109"/>
      <c r="C20" s="109"/>
      <c r="D20" s="109"/>
      <c r="E20" s="109"/>
      <c r="F20" s="113"/>
      <c r="G20" s="113"/>
      <c r="H20" s="350"/>
      <c r="I20" s="350"/>
      <c r="J20" s="350"/>
      <c r="K20" s="350"/>
      <c r="L20" s="350"/>
      <c r="M20" s="350"/>
      <c r="N20" s="109"/>
      <c r="O20" s="109"/>
      <c r="P20" s="109"/>
      <c r="Q20" s="109"/>
      <c r="R20" s="109"/>
      <c r="S20" s="109"/>
      <c r="T20" s="109"/>
      <c r="U20" s="109"/>
      <c r="V20" s="109"/>
      <c r="W20" s="109"/>
      <c r="X20" s="109"/>
      <c r="Y20" s="109"/>
      <c r="Z20" s="109"/>
      <c r="AA20" s="109"/>
      <c r="AB20" s="109"/>
      <c r="AC20" s="109"/>
      <c r="AD20" s="109"/>
      <c r="AE20" s="109"/>
      <c r="AF20" s="109"/>
      <c r="AG20" s="115"/>
      <c r="AI20" s="249"/>
      <c r="AJ20" s="250"/>
      <c r="AK20" s="250"/>
      <c r="AL20" s="243"/>
      <c r="AM20" s="243"/>
      <c r="AN20" s="243"/>
      <c r="AO20" s="243"/>
      <c r="AP20" s="243"/>
      <c r="AQ20" s="244"/>
    </row>
    <row r="21" spans="1:43" ht="13.5" x14ac:dyDescent="0.3">
      <c r="A21" s="109"/>
      <c r="B21" s="109"/>
      <c r="C21" s="109"/>
      <c r="D21" s="109"/>
      <c r="E21" s="109"/>
      <c r="F21" s="113"/>
      <c r="G21" s="113"/>
      <c r="H21" s="350"/>
      <c r="I21" s="350"/>
      <c r="J21" s="350"/>
      <c r="K21" s="350"/>
      <c r="L21" s="350"/>
      <c r="M21" s="350"/>
      <c r="N21" s="109"/>
      <c r="O21" s="109"/>
      <c r="P21" s="109"/>
      <c r="Q21" s="109"/>
      <c r="R21" s="109"/>
      <c r="S21" s="109"/>
      <c r="T21" s="109"/>
      <c r="U21" s="109"/>
      <c r="V21" s="109"/>
      <c r="W21" s="109"/>
      <c r="X21" s="109"/>
      <c r="Y21" s="109"/>
      <c r="Z21" s="109"/>
      <c r="AA21" s="109"/>
      <c r="AB21" s="116"/>
      <c r="AC21" s="116"/>
      <c r="AD21" s="116"/>
      <c r="AE21" s="116"/>
      <c r="AF21" s="116"/>
      <c r="AG21" s="115" t="s">
        <v>84</v>
      </c>
    </row>
    <row r="22" spans="1:43" ht="13.5" x14ac:dyDescent="0.3">
      <c r="A22" s="109"/>
      <c r="B22" s="109"/>
      <c r="C22" s="109"/>
      <c r="D22" s="109"/>
      <c r="E22" s="109"/>
      <c r="F22" s="113"/>
      <c r="G22" s="113"/>
      <c r="H22" s="350"/>
      <c r="I22" s="350"/>
      <c r="J22" s="350"/>
      <c r="K22" s="350"/>
      <c r="L22" s="350"/>
      <c r="M22" s="350"/>
      <c r="N22" s="109"/>
      <c r="O22" s="109"/>
      <c r="P22" s="109"/>
      <c r="Q22" s="109"/>
      <c r="R22" s="109"/>
      <c r="S22" s="109"/>
      <c r="T22" s="109"/>
      <c r="U22" s="109"/>
      <c r="V22" s="109"/>
      <c r="W22" s="109"/>
      <c r="X22" s="109"/>
      <c r="Y22" s="109"/>
      <c r="Z22" s="109"/>
      <c r="AA22" s="109"/>
      <c r="AB22" s="109"/>
      <c r="AC22" s="109"/>
      <c r="AD22" s="109"/>
      <c r="AE22" s="109"/>
      <c r="AF22" s="109"/>
      <c r="AG22" s="115"/>
    </row>
    <row r="23" spans="1:43" ht="13.5" x14ac:dyDescent="0.3">
      <c r="A23" s="109"/>
      <c r="B23" s="109"/>
      <c r="C23" s="109"/>
      <c r="D23" s="109"/>
      <c r="E23" s="109"/>
      <c r="F23" s="113"/>
      <c r="G23" s="113"/>
      <c r="H23" s="350"/>
      <c r="I23" s="350"/>
      <c r="J23" s="350"/>
      <c r="K23" s="350"/>
      <c r="L23" s="350"/>
      <c r="M23" s="350"/>
      <c r="N23" s="109"/>
      <c r="O23" s="109"/>
      <c r="P23" s="109"/>
      <c r="Q23" s="109"/>
      <c r="R23" s="109"/>
      <c r="S23" s="109"/>
      <c r="T23" s="109"/>
      <c r="U23" s="109"/>
      <c r="V23" s="109"/>
      <c r="W23" s="109"/>
      <c r="X23" s="109"/>
      <c r="Y23" s="109"/>
      <c r="Z23" s="109"/>
      <c r="AA23" s="109"/>
      <c r="AB23" s="117"/>
      <c r="AC23" s="117"/>
      <c r="AD23" s="117"/>
      <c r="AE23" s="117"/>
      <c r="AF23" s="117"/>
      <c r="AG23" s="115" t="s">
        <v>61</v>
      </c>
    </row>
    <row r="24" spans="1:43" ht="13.5" x14ac:dyDescent="0.3">
      <c r="A24" s="109"/>
      <c r="B24" s="109"/>
      <c r="C24" s="109"/>
      <c r="D24" s="109"/>
      <c r="E24" s="109"/>
      <c r="F24" s="113"/>
      <c r="G24" s="113"/>
      <c r="H24" s="350"/>
      <c r="I24" s="350"/>
      <c r="J24" s="350"/>
      <c r="K24" s="350"/>
      <c r="L24" s="350"/>
      <c r="M24" s="350"/>
      <c r="N24" s="109"/>
      <c r="O24" s="109"/>
      <c r="P24" s="109"/>
      <c r="Q24" s="109"/>
      <c r="R24" s="109"/>
      <c r="S24" s="109"/>
      <c r="T24" s="109"/>
      <c r="U24" s="109"/>
      <c r="V24" s="109"/>
      <c r="W24" s="109"/>
      <c r="X24" s="109"/>
      <c r="Y24" s="109"/>
      <c r="Z24" s="109"/>
      <c r="AA24" s="109"/>
      <c r="AB24" s="109"/>
      <c r="AC24" s="109"/>
      <c r="AD24" s="109"/>
      <c r="AE24" s="109"/>
      <c r="AF24" s="109"/>
      <c r="AG24" s="115"/>
    </row>
    <row r="25" spans="1:43" ht="13.5" x14ac:dyDescent="0.3">
      <c r="A25" s="109"/>
      <c r="B25" s="109"/>
      <c r="C25" s="109"/>
      <c r="D25" s="109"/>
      <c r="E25" s="109"/>
      <c r="F25" s="113"/>
      <c r="G25" s="113"/>
      <c r="H25" s="350"/>
      <c r="I25" s="350"/>
      <c r="J25" s="350"/>
      <c r="K25" s="350"/>
      <c r="L25" s="350"/>
      <c r="M25" s="350"/>
      <c r="N25" s="109"/>
      <c r="O25" s="109"/>
      <c r="P25" s="109"/>
      <c r="Q25" s="109"/>
      <c r="R25" s="109"/>
      <c r="S25" s="109"/>
      <c r="T25" s="109"/>
      <c r="U25" s="109"/>
      <c r="V25" s="109"/>
      <c r="W25" s="109"/>
      <c r="X25" s="109"/>
      <c r="Y25" s="109"/>
      <c r="Z25" s="109"/>
      <c r="AA25" s="109"/>
      <c r="AB25" s="117"/>
      <c r="AC25" s="117"/>
      <c r="AD25" s="117"/>
      <c r="AE25" s="117"/>
      <c r="AF25" s="117"/>
      <c r="AG25" s="115" t="s">
        <v>62</v>
      </c>
    </row>
    <row r="26" spans="1:43" ht="13.5" x14ac:dyDescent="0.3">
      <c r="A26" s="109"/>
      <c r="B26" s="109"/>
      <c r="C26" s="109"/>
      <c r="D26" s="109"/>
      <c r="E26" s="109"/>
      <c r="F26" s="113"/>
      <c r="G26" s="113"/>
      <c r="H26" s="350"/>
      <c r="I26" s="350"/>
      <c r="J26" s="350"/>
      <c r="K26" s="350"/>
      <c r="L26" s="350"/>
      <c r="M26" s="350"/>
      <c r="N26" s="109"/>
      <c r="O26" s="109"/>
      <c r="P26" s="109"/>
      <c r="Q26" s="109"/>
      <c r="R26" s="109"/>
      <c r="S26" s="109"/>
      <c r="T26" s="109"/>
      <c r="U26" s="109"/>
      <c r="V26" s="109"/>
      <c r="W26" s="109"/>
      <c r="X26" s="109"/>
      <c r="Y26" s="109"/>
      <c r="Z26" s="109"/>
      <c r="AA26" s="109"/>
      <c r="AB26" s="109"/>
      <c r="AC26" s="109"/>
      <c r="AD26" s="109"/>
      <c r="AE26" s="109"/>
      <c r="AF26" s="109"/>
      <c r="AG26" s="115"/>
    </row>
    <row r="27" spans="1:43" ht="13.5" x14ac:dyDescent="0.3">
      <c r="A27" s="109"/>
      <c r="B27" s="109"/>
      <c r="C27" s="109"/>
      <c r="D27" s="109"/>
      <c r="E27" s="109"/>
      <c r="F27" s="113"/>
      <c r="G27" s="113"/>
      <c r="H27" s="350"/>
      <c r="I27" s="350"/>
      <c r="J27" s="350"/>
      <c r="K27" s="350"/>
      <c r="L27" s="350"/>
      <c r="M27" s="350"/>
      <c r="N27" s="109"/>
      <c r="O27" s="109"/>
      <c r="P27" s="109"/>
      <c r="Q27" s="109"/>
      <c r="R27" s="109"/>
      <c r="S27" s="109"/>
      <c r="T27" s="109"/>
      <c r="U27" s="109"/>
      <c r="V27" s="109"/>
      <c r="W27" s="109"/>
      <c r="X27" s="109"/>
      <c r="Y27" s="109"/>
      <c r="Z27" s="109"/>
      <c r="AA27" s="109"/>
      <c r="AB27" s="117"/>
      <c r="AC27" s="117"/>
      <c r="AD27" s="117"/>
      <c r="AE27" s="117"/>
      <c r="AF27" s="117"/>
      <c r="AG27" s="115" t="s">
        <v>152</v>
      </c>
    </row>
    <row r="28" spans="1:43" ht="13.5" x14ac:dyDescent="0.3">
      <c r="A28" s="109"/>
      <c r="B28" s="109"/>
      <c r="C28" s="109"/>
      <c r="D28" s="109"/>
      <c r="E28" s="109"/>
      <c r="F28" s="113"/>
      <c r="G28" s="113"/>
      <c r="H28" s="350"/>
      <c r="I28" s="350"/>
      <c r="J28" s="350"/>
      <c r="K28" s="350"/>
      <c r="L28" s="350"/>
      <c r="M28" s="350"/>
      <c r="N28" s="109"/>
      <c r="O28" s="109"/>
      <c r="P28" s="109"/>
      <c r="Q28" s="109"/>
      <c r="R28" s="109"/>
      <c r="S28" s="109"/>
      <c r="T28" s="109"/>
      <c r="U28" s="109"/>
      <c r="V28" s="109"/>
      <c r="W28" s="109"/>
      <c r="X28" s="109"/>
      <c r="Y28" s="109"/>
      <c r="Z28" s="109"/>
      <c r="AA28" s="109"/>
      <c r="AB28" s="109"/>
      <c r="AC28" s="109"/>
      <c r="AD28" s="109"/>
      <c r="AE28" s="109"/>
      <c r="AF28" s="109"/>
      <c r="AG28" s="115"/>
      <c r="AI28" s="178"/>
      <c r="AJ28" s="178"/>
    </row>
    <row r="29" spans="1:43" ht="13.5" x14ac:dyDescent="0.3">
      <c r="F29" s="2"/>
      <c r="G29" s="2"/>
      <c r="H29" s="350"/>
      <c r="I29" s="350"/>
      <c r="J29" s="350"/>
      <c r="K29" s="350"/>
      <c r="L29" s="350"/>
      <c r="M29" s="350"/>
      <c r="AB29" s="17"/>
      <c r="AC29" s="17"/>
      <c r="AD29" s="17"/>
      <c r="AE29" s="17"/>
      <c r="AF29" s="17"/>
      <c r="AG29" s="18" t="s">
        <v>153</v>
      </c>
      <c r="AI29" s="178"/>
      <c r="AJ29" s="178"/>
    </row>
    <row r="30" spans="1:43" ht="13.5" x14ac:dyDescent="0.3">
      <c r="F30" s="2"/>
      <c r="G30" s="2"/>
      <c r="H30" s="350"/>
      <c r="I30" s="350"/>
      <c r="J30" s="350"/>
      <c r="K30" s="350"/>
      <c r="L30" s="350"/>
      <c r="M30" s="350"/>
      <c r="AG30" s="18"/>
    </row>
    <row r="31" spans="1:43" ht="13.5" x14ac:dyDescent="0.3">
      <c r="F31" s="2"/>
      <c r="G31" s="2"/>
      <c r="H31" s="350"/>
      <c r="I31" s="350"/>
      <c r="J31" s="350"/>
      <c r="K31" s="350"/>
      <c r="L31" s="350"/>
      <c r="M31" s="350"/>
      <c r="AB31" s="17"/>
      <c r="AC31" s="17"/>
      <c r="AD31" s="17"/>
      <c r="AE31" s="17"/>
      <c r="AF31" s="17"/>
      <c r="AG31" s="18" t="s">
        <v>82</v>
      </c>
    </row>
    <row r="32" spans="1:43" ht="13.5" x14ac:dyDescent="0.3">
      <c r="F32" s="2"/>
      <c r="G32" s="2"/>
      <c r="H32" s="350"/>
      <c r="I32" s="350"/>
      <c r="J32" s="350"/>
      <c r="K32" s="350"/>
      <c r="L32" s="350"/>
      <c r="M32" s="350"/>
      <c r="AG32" s="18"/>
    </row>
    <row r="33" spans="2:33" ht="13.5" x14ac:dyDescent="0.3">
      <c r="F33" s="2"/>
      <c r="G33" s="2"/>
      <c r="H33" s="2"/>
      <c r="I33" s="2"/>
      <c r="J33" s="2"/>
      <c r="AB33" s="17"/>
      <c r="AC33" s="17"/>
      <c r="AD33" s="17"/>
      <c r="AE33" s="17"/>
      <c r="AF33" s="17"/>
      <c r="AG33" s="18" t="s">
        <v>154</v>
      </c>
    </row>
    <row r="35" spans="2:33" ht="13.15" customHeight="1" x14ac:dyDescent="0.3"/>
    <row r="36" spans="2:33" ht="13.15" customHeight="1" x14ac:dyDescent="0.3"/>
    <row r="37" spans="2:33" ht="13.15" customHeight="1" x14ac:dyDescent="0.3"/>
    <row r="38" spans="2:33" ht="13.15" customHeight="1" x14ac:dyDescent="0.3"/>
    <row r="39" spans="2:33" ht="13.15" customHeight="1" thickBot="1" x14ac:dyDescent="0.35"/>
    <row r="40" spans="2:33" ht="13.15" customHeight="1" x14ac:dyDescent="0.3">
      <c r="B40" s="7">
        <f>Carac!D13</f>
        <v>16</v>
      </c>
      <c r="C40" s="351">
        <v>34</v>
      </c>
      <c r="F40" s="7">
        <f>Carac!B13</f>
        <v>50</v>
      </c>
      <c r="G40" s="351">
        <v>30</v>
      </c>
      <c r="J40" s="7" t="e">
        <f>Carac!D9</f>
        <v>#N/A</v>
      </c>
      <c r="K40" s="354">
        <v>50</v>
      </c>
      <c r="N40" s="7" t="e">
        <f>Carac!D11</f>
        <v>#N/A</v>
      </c>
      <c r="O40" s="351">
        <v>80</v>
      </c>
      <c r="AF40" s="366" t="str">
        <f>Carac!B18</f>
        <v/>
      </c>
      <c r="AG40" s="366"/>
    </row>
    <row r="41" spans="2:33" ht="13.15" customHeight="1" x14ac:dyDescent="0.3">
      <c r="B41" s="10">
        <f>C40/B40</f>
        <v>2.125</v>
      </c>
      <c r="C41" s="352"/>
      <c r="F41" s="10">
        <f>G40/F40</f>
        <v>0.6</v>
      </c>
      <c r="G41" s="352"/>
      <c r="J41" s="10" t="e">
        <f>K40/J40</f>
        <v>#N/A</v>
      </c>
      <c r="K41" s="355"/>
      <c r="N41" s="10" t="e">
        <f>O40/N40</f>
        <v>#N/A</v>
      </c>
      <c r="O41" s="352"/>
      <c r="AF41" s="366"/>
      <c r="AG41" s="366"/>
    </row>
    <row r="42" spans="2:33" ht="13.75" customHeight="1" x14ac:dyDescent="0.3">
      <c r="B42" s="8"/>
      <c r="C42" s="352"/>
      <c r="F42" s="8"/>
      <c r="G42" s="352"/>
      <c r="J42" s="8"/>
      <c r="K42" s="355"/>
      <c r="N42" s="8"/>
      <c r="O42" s="352"/>
      <c r="AF42" s="366"/>
      <c r="AG42" s="366"/>
    </row>
    <row r="43" spans="2:33" ht="13.75" customHeight="1" x14ac:dyDescent="0.3">
      <c r="B43" s="8"/>
      <c r="C43" s="352"/>
      <c r="F43" s="8"/>
      <c r="G43" s="352"/>
      <c r="J43" s="8"/>
      <c r="K43" s="355"/>
      <c r="N43" s="8"/>
      <c r="O43" s="352"/>
      <c r="AF43" s="366"/>
      <c r="AG43" s="366"/>
    </row>
    <row r="44" spans="2:33" x14ac:dyDescent="0.3">
      <c r="B44" s="8"/>
      <c r="C44" s="352"/>
      <c r="F44" s="8"/>
      <c r="G44" s="352"/>
      <c r="J44" s="8"/>
      <c r="K44" s="355"/>
      <c r="N44" s="8"/>
      <c r="O44" s="352"/>
      <c r="AF44" s="366"/>
      <c r="AG44" s="366"/>
    </row>
    <row r="45" spans="2:33" ht="13.5" thickBot="1" x14ac:dyDescent="0.35">
      <c r="B45" s="9"/>
      <c r="C45" s="353"/>
      <c r="F45" s="9"/>
      <c r="G45" s="353"/>
      <c r="J45" s="9"/>
      <c r="K45" s="356"/>
      <c r="N45" s="9"/>
      <c r="O45" s="353"/>
    </row>
    <row r="46" spans="2:33" x14ac:dyDescent="0.3">
      <c r="O46">
        <v>70</v>
      </c>
      <c r="AF46" s="366" t="str">
        <f>Carac!A18</f>
        <v/>
      </c>
      <c r="AG46" s="366"/>
    </row>
    <row r="47" spans="2:33" x14ac:dyDescent="0.3">
      <c r="AF47" s="366"/>
      <c r="AG47" s="366"/>
    </row>
    <row r="49" spans="1:89" ht="13.25" customHeight="1" thickBot="1" x14ac:dyDescent="0.35"/>
    <row r="50" spans="1:89" ht="13.25" customHeight="1" thickBot="1" x14ac:dyDescent="0.35">
      <c r="AD50" s="276" t="s">
        <v>699</v>
      </c>
      <c r="AE50" s="277"/>
      <c r="AF50" s="277"/>
      <c r="AG50" s="277"/>
      <c r="AH50" s="277"/>
      <c r="AI50" s="277"/>
      <c r="AJ50" s="277"/>
      <c r="AK50" s="277"/>
      <c r="AL50" s="277"/>
      <c r="AM50" s="277"/>
      <c r="AN50" s="277"/>
      <c r="AO50" s="277"/>
      <c r="AP50" s="277"/>
      <c r="AQ50" s="277"/>
      <c r="AR50" s="277"/>
      <c r="AS50" s="277"/>
      <c r="AT50" s="277"/>
      <c r="AU50" s="277"/>
      <c r="AV50" s="277"/>
      <c r="AW50" s="277"/>
      <c r="AX50" s="277"/>
      <c r="AY50" s="277"/>
      <c r="AZ50" s="277"/>
      <c r="BA50" s="278"/>
    </row>
    <row r="51" spans="1:89" ht="13.25" customHeight="1" thickBot="1" x14ac:dyDescent="0.35">
      <c r="A51" s="109"/>
      <c r="B51" s="359" t="s">
        <v>203</v>
      </c>
      <c r="C51" s="360"/>
      <c r="D51" s="158" t="s">
        <v>86</v>
      </c>
      <c r="E51" s="159"/>
      <c r="F51" s="160" t="s">
        <v>586</v>
      </c>
      <c r="G51" s="157"/>
      <c r="H51" s="160"/>
      <c r="I51" s="160" t="s">
        <v>89</v>
      </c>
      <c r="J51" s="157"/>
      <c r="K51" s="158" t="s">
        <v>87</v>
      </c>
      <c r="L51" s="160"/>
      <c r="M51" s="160" t="s">
        <v>8</v>
      </c>
      <c r="N51" s="157"/>
      <c r="O51" s="160" t="s">
        <v>90</v>
      </c>
      <c r="P51" s="160"/>
      <c r="Q51" s="160"/>
      <c r="R51" s="160"/>
      <c r="S51" s="160"/>
      <c r="T51" s="160"/>
      <c r="U51" s="160"/>
      <c r="V51" s="160"/>
      <c r="W51" s="160"/>
      <c r="X51" s="160"/>
      <c r="Y51" s="157"/>
      <c r="Z51" s="160" t="s">
        <v>218</v>
      </c>
      <c r="AA51" s="357" t="s">
        <v>587</v>
      </c>
      <c r="AB51" s="357"/>
      <c r="AC51" s="358"/>
      <c r="AD51" s="367" t="s">
        <v>203</v>
      </c>
      <c r="AE51" s="271"/>
      <c r="AF51" s="271"/>
      <c r="AG51" s="271"/>
      <c r="AH51" s="271"/>
      <c r="AI51" s="271" t="s">
        <v>202</v>
      </c>
      <c r="AJ51" s="271"/>
      <c r="AK51" s="271"/>
      <c r="AL51" s="271"/>
      <c r="AM51" s="271"/>
      <c r="AN51" s="368" t="s">
        <v>208</v>
      </c>
      <c r="AO51" s="369"/>
      <c r="AP51" s="369"/>
      <c r="AQ51" s="369"/>
      <c r="AR51" s="369"/>
      <c r="AS51" s="369"/>
      <c r="AT51" s="369"/>
      <c r="AU51" s="369"/>
      <c r="AV51" s="370"/>
      <c r="AW51" s="169" t="s">
        <v>205</v>
      </c>
      <c r="AX51" s="271" t="s">
        <v>655</v>
      </c>
      <c r="AY51" s="271"/>
      <c r="AZ51" s="271" t="s">
        <v>86</v>
      </c>
      <c r="BA51" s="364"/>
    </row>
    <row r="52" spans="1:89" ht="13.25" customHeight="1" x14ac:dyDescent="0.3">
      <c r="A52" s="328" t="s">
        <v>102</v>
      </c>
      <c r="B52" s="331" t="s">
        <v>429</v>
      </c>
      <c r="C52" s="332"/>
      <c r="D52" s="118" t="str" cm="1">
        <f t="array" ref="D52:D53">IF(B52="","",(_xlfn.TEXTSPLIT(C1048567,,",")))</f>
        <v>Contact</v>
      </c>
      <c r="E52" s="119"/>
      <c r="F52" s="122" t="str" cm="1">
        <f t="array" ref="F52:F53">IF(D52="","",(_xlfn.TEXTSPLIT(D1048567,,",")))</f>
        <v>3D6 (9) + Force</v>
      </c>
      <c r="G52" s="121"/>
      <c r="H52" s="122"/>
      <c r="I52" s="122" t="str" cm="1">
        <f t="array" ref="I52:I53">IF(F52="","",(_xlfn.TEXTSPLIT(E1048567,,",")))</f>
        <v>1D6 (3)</v>
      </c>
      <c r="J52" s="121"/>
      <c r="K52" s="118" t="str" cm="1">
        <f t="array" ref="K52:K53">IF(I52="","",(_xlfn.TEXTSPLIT(F1048567,,",")))</f>
        <v>Contact</v>
      </c>
      <c r="L52" s="122"/>
      <c r="M52" s="122" t="str" cm="1">
        <f t="array" ref="M52:M53">IF(K52="","",(_xlfn.TEXTSPLIT(G1048567,,",")))</f>
        <v>-</v>
      </c>
      <c r="N52" s="121"/>
      <c r="O52" s="120" t="str" cm="1">
        <f t="array" ref="O52:O53">IF(M52="","",(_xlfn.TEXTSPLIT(H1048567,,",")))</f>
        <v>Perce armure 40</v>
      </c>
      <c r="P52" s="122"/>
      <c r="Q52" s="122"/>
      <c r="R52" s="122"/>
      <c r="S52" s="122"/>
      <c r="T52" s="122"/>
      <c r="U52" s="122"/>
      <c r="V52" s="122"/>
      <c r="W52" s="122"/>
      <c r="X52" s="122"/>
      <c r="Y52" s="121"/>
      <c r="Z52" s="361">
        <f>IF(B52="","",(I1048567))</f>
        <v>30</v>
      </c>
      <c r="AA52" s="253" t="e" vm="2">
        <f>IF(B52="","",_xlfn.IMAGE(J1048567))</f>
        <v>#VALUE!</v>
      </c>
      <c r="AB52" s="253"/>
      <c r="AC52" s="254"/>
      <c r="AD52" s="273"/>
      <c r="AE52" s="272"/>
      <c r="AF52" s="272"/>
      <c r="AG52" s="272"/>
      <c r="AH52" s="272"/>
      <c r="AI52" s="272" t="str">
        <f>IF(AD52="","",LOOKUP(AD52,Améliorations!A:A,Améliorations!D:D))</f>
        <v/>
      </c>
      <c r="AJ52" s="272"/>
      <c r="AK52" s="272"/>
      <c r="AL52" s="272"/>
      <c r="AM52" s="272"/>
      <c r="AN52" s="272" t="str">
        <f>IF(AD52="","",LOOKUP(AD52,Améliorations!A:A,Améliorations!E:E))</f>
        <v/>
      </c>
      <c r="AO52" s="272"/>
      <c r="AP52" s="272"/>
      <c r="AQ52" s="272"/>
      <c r="AR52" s="272"/>
      <c r="AS52" s="272"/>
      <c r="AT52" s="272"/>
      <c r="AU52" s="272"/>
      <c r="AV52" s="272"/>
      <c r="AW52" s="171" t="str">
        <f>IF(AD52="","",LOOKUP(AD52,Améliorations!A:A,Améliorations!F:F))</f>
        <v/>
      </c>
      <c r="AX52" s="272" t="str">
        <f>IF(AD52="","",LOOKUP(AD52,Améliorations!A:A,Améliorations!B:B))</f>
        <v/>
      </c>
      <c r="AY52" s="272"/>
      <c r="AZ52" s="272" t="str">
        <f>IF(AD52="","",LOOKUP(AD52,Améliorations!A:A,Améliorations!C:C))</f>
        <v/>
      </c>
      <c r="BA52" s="365"/>
      <c r="CG52" s="349" t="s">
        <v>150</v>
      </c>
      <c r="CH52" s="349"/>
      <c r="CI52" s="349"/>
      <c r="CJ52" s="349"/>
      <c r="CK52" s="349"/>
    </row>
    <row r="53" spans="1:89" ht="13.25" customHeight="1" x14ac:dyDescent="0.3">
      <c r="A53" s="329"/>
      <c r="B53" s="333"/>
      <c r="C53" s="334"/>
      <c r="D53" s="123" t="str">
        <v>Tir</v>
      </c>
      <c r="E53" s="124"/>
      <c r="F53" s="125" t="str">
        <v>3D6 (9) + 12</v>
      </c>
      <c r="G53" s="126"/>
      <c r="H53" s="125"/>
      <c r="I53" s="125" t="str">
        <v>3D6 (9) +12</v>
      </c>
      <c r="J53" s="126"/>
      <c r="K53" s="123" t="str">
        <v>Courte</v>
      </c>
      <c r="L53" s="125"/>
      <c r="M53" s="125" t="str">
        <v>-</v>
      </c>
      <c r="N53" s="126"/>
      <c r="O53" s="132" t="str">
        <v>Dégâts continus 3 / Dispertion 3 / Lumière 2 / Chargeur 1</v>
      </c>
      <c r="P53" s="125"/>
      <c r="Q53" s="125"/>
      <c r="R53" s="125"/>
      <c r="S53" s="125"/>
      <c r="T53" s="125"/>
      <c r="U53" s="125"/>
      <c r="V53" s="125"/>
      <c r="W53" s="125"/>
      <c r="X53" s="125"/>
      <c r="Y53" s="126"/>
      <c r="Z53" s="362"/>
      <c r="AA53" s="255"/>
      <c r="AB53" s="255"/>
      <c r="AC53" s="256"/>
      <c r="AD53" s="274"/>
      <c r="AE53" s="269"/>
      <c r="AF53" s="269"/>
      <c r="AG53" s="269"/>
      <c r="AH53" s="269"/>
      <c r="AI53" s="269" t="str">
        <f>IF(AD53="","",LOOKUP(AD53,Améliorations!A:A,Améliorations!D:D))</f>
        <v/>
      </c>
      <c r="AJ53" s="269"/>
      <c r="AK53" s="269"/>
      <c r="AL53" s="269"/>
      <c r="AM53" s="269"/>
      <c r="AN53" s="269" t="str">
        <f>IF(AD53="","",LOOKUP(AD53,Améliorations!A:A,Améliorations!E:E))</f>
        <v/>
      </c>
      <c r="AO53" s="269"/>
      <c r="AP53" s="269"/>
      <c r="AQ53" s="269"/>
      <c r="AR53" s="269"/>
      <c r="AS53" s="269"/>
      <c r="AT53" s="269"/>
      <c r="AU53" s="269"/>
      <c r="AV53" s="269"/>
      <c r="AW53" s="170" t="str">
        <f>IF(AD53="","",LOOKUP(AD53,Améliorations!A:A,Améliorations!F:F))</f>
        <v/>
      </c>
      <c r="AX53" s="269" t="str">
        <f>IF(AD53="","",LOOKUP(AD53,Améliorations!A:A,Améliorations!B:B))</f>
        <v/>
      </c>
      <c r="AY53" s="269"/>
      <c r="AZ53" s="269" t="str">
        <f>IF(AD53="","",LOOKUP(AD53,Améliorations!A:A,Améliorations!C:C))</f>
        <v/>
      </c>
      <c r="BA53" s="371"/>
    </row>
    <row r="54" spans="1:89" ht="13.25" customHeight="1" x14ac:dyDescent="0.3">
      <c r="A54" s="329"/>
      <c r="B54" s="333"/>
      <c r="C54" s="334"/>
      <c r="D54" s="123"/>
      <c r="E54" s="124"/>
      <c r="F54" s="125"/>
      <c r="G54" s="126"/>
      <c r="H54" s="125"/>
      <c r="I54" s="125"/>
      <c r="J54" s="126"/>
      <c r="K54" s="123"/>
      <c r="L54" s="125"/>
      <c r="M54" s="125"/>
      <c r="N54" s="126"/>
      <c r="O54" s="132"/>
      <c r="P54" s="125"/>
      <c r="Q54" s="125"/>
      <c r="R54" s="125"/>
      <c r="S54" s="125"/>
      <c r="T54" s="125"/>
      <c r="U54" s="125"/>
      <c r="V54" s="125"/>
      <c r="W54" s="125"/>
      <c r="X54" s="125"/>
      <c r="Y54" s="126"/>
      <c r="Z54" s="362"/>
      <c r="AA54" s="255"/>
      <c r="AB54" s="255"/>
      <c r="AC54" s="256"/>
      <c r="AD54" s="274"/>
      <c r="AE54" s="269"/>
      <c r="AF54" s="269"/>
      <c r="AG54" s="269"/>
      <c r="AH54" s="269"/>
      <c r="AI54" s="269" t="str">
        <f>IF(AD54="","",LOOKUP(AD54,Améliorations!A:A,Améliorations!D:D))</f>
        <v/>
      </c>
      <c r="AJ54" s="269"/>
      <c r="AK54" s="269"/>
      <c r="AL54" s="269"/>
      <c r="AM54" s="269"/>
      <c r="AN54" s="269" t="str">
        <f>IF(AD54="","",LOOKUP(AD54,Améliorations!A:A,Améliorations!E:E))</f>
        <v/>
      </c>
      <c r="AO54" s="269"/>
      <c r="AP54" s="269"/>
      <c r="AQ54" s="269"/>
      <c r="AR54" s="269"/>
      <c r="AS54" s="269"/>
      <c r="AT54" s="269"/>
      <c r="AU54" s="269"/>
      <c r="AV54" s="269"/>
      <c r="AW54" s="170" t="str">
        <f>IF(AD54="","",LOOKUP(AD54,Améliorations!A:A,Améliorations!F:F))</f>
        <v/>
      </c>
      <c r="AX54" s="269" t="str">
        <f>IF(AD54="","",LOOKUP(AD54,Améliorations!A:A,Améliorations!B:B))</f>
        <v/>
      </c>
      <c r="AY54" s="269"/>
      <c r="AZ54" s="269" t="str">
        <f>IF(AD54="","",LOOKUP(AD54,Améliorations!A:A,Améliorations!C:C))</f>
        <v/>
      </c>
      <c r="BA54" s="371"/>
    </row>
    <row r="55" spans="1:89" ht="13.25" customHeight="1" thickBot="1" x14ac:dyDescent="0.35">
      <c r="A55" s="330"/>
      <c r="B55" s="335"/>
      <c r="C55" s="336"/>
      <c r="D55" s="127"/>
      <c r="E55" s="128"/>
      <c r="F55" s="129"/>
      <c r="G55" s="130"/>
      <c r="H55" s="129"/>
      <c r="I55" s="129"/>
      <c r="J55" s="130"/>
      <c r="K55" s="127"/>
      <c r="L55" s="129"/>
      <c r="M55" s="129"/>
      <c r="N55" s="130"/>
      <c r="O55" s="134"/>
      <c r="P55" s="129"/>
      <c r="Q55" s="129"/>
      <c r="R55" s="129"/>
      <c r="S55" s="129"/>
      <c r="T55" s="129"/>
      <c r="U55" s="129"/>
      <c r="V55" s="129"/>
      <c r="W55" s="129"/>
      <c r="X55" s="129"/>
      <c r="Y55" s="130"/>
      <c r="Z55" s="363"/>
      <c r="AA55" s="257"/>
      <c r="AB55" s="257"/>
      <c r="AC55" s="258"/>
      <c r="AD55" s="275"/>
      <c r="AE55" s="270"/>
      <c r="AF55" s="270"/>
      <c r="AG55" s="270"/>
      <c r="AH55" s="270"/>
      <c r="AI55" s="270" t="str">
        <f>IF(AD55="","",LOOKUP(AD55,Améliorations!A:A,Améliorations!D:D))</f>
        <v/>
      </c>
      <c r="AJ55" s="270"/>
      <c r="AK55" s="270"/>
      <c r="AL55" s="270"/>
      <c r="AM55" s="270"/>
      <c r="AN55" s="270" t="str">
        <f>IF(AD55="","",LOOKUP(AD55,Améliorations!A:A,Améliorations!E:E))</f>
        <v/>
      </c>
      <c r="AO55" s="270"/>
      <c r="AP55" s="270"/>
      <c r="AQ55" s="270"/>
      <c r="AR55" s="270"/>
      <c r="AS55" s="270"/>
      <c r="AT55" s="270"/>
      <c r="AU55" s="270"/>
      <c r="AV55" s="270"/>
      <c r="AW55" s="172" t="str">
        <f>IF(AD55="","",LOOKUP(AD55,Améliorations!A:A,Améliorations!F:F))</f>
        <v/>
      </c>
      <c r="AX55" s="270" t="str">
        <f>IF(AD55="","",LOOKUP(AD55,Améliorations!A:A,Améliorations!B:B))</f>
        <v/>
      </c>
      <c r="AY55" s="270"/>
      <c r="AZ55" s="270" t="str">
        <f>IF(AD55="","",LOOKUP(AD55,Améliorations!A:A,Améliorations!C:C))</f>
        <v/>
      </c>
      <c r="BA55" s="372"/>
    </row>
    <row r="56" spans="1:89" ht="13.25" customHeight="1" x14ac:dyDescent="0.3">
      <c r="A56" s="329" t="s">
        <v>103</v>
      </c>
      <c r="B56" s="337" t="s">
        <v>222</v>
      </c>
      <c r="C56" s="332"/>
      <c r="D56" s="126" t="str" cm="1">
        <f t="array" ref="D56:D57">IF(B56="","",_xlfn.TEXTSPLIT(C1048568,,","))</f>
        <v>Contact</v>
      </c>
      <c r="E56" s="131"/>
      <c r="F56" s="125" t="str" cm="1">
        <f t="array" ref="F56:F57">IF(D56="","",_xlfn.TEXTSPLIT(D1048568,,","))</f>
        <v>1D6 (3) + Force</v>
      </c>
      <c r="G56" s="126"/>
      <c r="H56" s="125"/>
      <c r="I56" s="125" t="str" cm="1">
        <f t="array" ref="I56:I57">IF(F56="","",_xlfn.TEXTSPLIT(E1048568,,","))</f>
        <v>1</v>
      </c>
      <c r="J56" s="126"/>
      <c r="K56" s="123" t="str" cm="1">
        <f t="array" ref="K56:K57">IF(I56="","",_xlfn.TEXTSPLIT(F1048568,,","))</f>
        <v>Contact</v>
      </c>
      <c r="L56" s="125"/>
      <c r="M56" s="125" t="str" cm="1">
        <f t="array" ref="M56:M57">IF(K56="","",_xlfn.TEXTSPLIT(G1048568,,","))</f>
        <v>-</v>
      </c>
      <c r="N56" s="126"/>
      <c r="O56" s="132" t="str" cm="1">
        <f t="array" ref="O56:O57">IF(M56="","",_xlfn.TEXTSPLIT(H1048568,,","))</f>
        <v>Silencieux</v>
      </c>
      <c r="P56" s="132"/>
      <c r="Q56" s="132"/>
      <c r="R56" s="132"/>
      <c r="S56" s="132"/>
      <c r="T56" s="132"/>
      <c r="U56" s="132"/>
      <c r="V56" s="132"/>
      <c r="W56" s="132"/>
      <c r="X56" s="132"/>
      <c r="Y56" s="136"/>
      <c r="Z56" s="341">
        <f>IF(B56="","",I1048568)</f>
        <v>20</v>
      </c>
      <c r="AA56" s="255" t="e" vm="3">
        <f>IF(B56="","",_xlfn.IMAGE(J1048568))</f>
        <v>#VALUE!</v>
      </c>
      <c r="AB56" s="255"/>
      <c r="AC56" s="256"/>
      <c r="AD56" s="273"/>
      <c r="AE56" s="272"/>
      <c r="AF56" s="272"/>
      <c r="AG56" s="272"/>
      <c r="AH56" s="272"/>
      <c r="AI56" s="272" t="str">
        <f>IF(AD56="","",LOOKUP(AD56,Améliorations!A:A,Améliorations!D:D))</f>
        <v/>
      </c>
      <c r="AJ56" s="272"/>
      <c r="AK56" s="272"/>
      <c r="AL56" s="272"/>
      <c r="AM56" s="272"/>
      <c r="AN56" s="272" t="str">
        <f>IF(AD56="","",LOOKUP(AD56,Améliorations!A:A,Améliorations!E:E))</f>
        <v/>
      </c>
      <c r="AO56" s="272"/>
      <c r="AP56" s="272"/>
      <c r="AQ56" s="272"/>
      <c r="AR56" s="272"/>
      <c r="AS56" s="272"/>
      <c r="AT56" s="272"/>
      <c r="AU56" s="272"/>
      <c r="AV56" s="272"/>
      <c r="AW56" s="171" t="str">
        <f>IF(AD56="","",LOOKUP(AD56,Améliorations!A:A,Améliorations!F:F))</f>
        <v/>
      </c>
      <c r="AX56" s="272" t="str">
        <f>IF(AD56="","",LOOKUP(AD56,Améliorations!A:A,Améliorations!B:B))</f>
        <v/>
      </c>
      <c r="AY56" s="272"/>
      <c r="AZ56" s="272" t="str">
        <f>IF(AD56="","",LOOKUP(AD56,Améliorations!A:A,Améliorations!C:C))</f>
        <v/>
      </c>
      <c r="BA56" s="365"/>
    </row>
    <row r="57" spans="1:89" ht="13.25" customHeight="1" x14ac:dyDescent="0.3">
      <c r="A57" s="329"/>
      <c r="B57" s="338"/>
      <c r="C57" s="334"/>
      <c r="D57" s="126" t="str">
        <v>Tir</v>
      </c>
      <c r="E57" s="131"/>
      <c r="F57" s="125" t="str">
        <v>2D6 (6) + 6</v>
      </c>
      <c r="G57" s="126"/>
      <c r="H57" s="125"/>
      <c r="I57" s="125" t="str">
        <v>1D6 (3)</v>
      </c>
      <c r="J57" s="126"/>
      <c r="K57" s="123" t="str">
        <v>Moyenne</v>
      </c>
      <c r="L57" s="125"/>
      <c r="M57" s="125" t="str">
        <v>-</v>
      </c>
      <c r="N57" s="126"/>
      <c r="O57" s="132" t="str">
        <v>Silencieux</v>
      </c>
      <c r="P57" s="132"/>
      <c r="Q57" s="132"/>
      <c r="R57" s="132"/>
      <c r="S57" s="132"/>
      <c r="T57" s="132"/>
      <c r="U57" s="132"/>
      <c r="V57" s="132"/>
      <c r="W57" s="132"/>
      <c r="X57" s="132"/>
      <c r="Y57" s="136"/>
      <c r="Z57" s="341"/>
      <c r="AA57" s="255"/>
      <c r="AB57" s="255"/>
      <c r="AC57" s="256"/>
      <c r="AD57" s="274"/>
      <c r="AE57" s="269"/>
      <c r="AF57" s="269"/>
      <c r="AG57" s="269"/>
      <c r="AH57" s="269"/>
      <c r="AI57" s="269" t="str">
        <f>IF(AD57="","",LOOKUP(AD57,Améliorations!A:A,Améliorations!D:D))</f>
        <v/>
      </c>
      <c r="AJ57" s="269"/>
      <c r="AK57" s="269"/>
      <c r="AL57" s="269"/>
      <c r="AM57" s="269"/>
      <c r="AN57" s="269" t="str">
        <f>IF(AD57="","",LOOKUP(AD57,Améliorations!A:A,Améliorations!E:E))</f>
        <v/>
      </c>
      <c r="AO57" s="269"/>
      <c r="AP57" s="269"/>
      <c r="AQ57" s="269"/>
      <c r="AR57" s="269"/>
      <c r="AS57" s="269"/>
      <c r="AT57" s="269"/>
      <c r="AU57" s="269"/>
      <c r="AV57" s="269"/>
      <c r="AW57" s="170" t="str">
        <f>IF(AD57="","",LOOKUP(AD57,Améliorations!A:A,Améliorations!F:F))</f>
        <v/>
      </c>
      <c r="AX57" s="269" t="str">
        <f>IF(AD57="","",LOOKUP(AD57,Améliorations!A:A,Améliorations!B:B))</f>
        <v/>
      </c>
      <c r="AY57" s="269"/>
      <c r="AZ57" s="269" t="str">
        <f>IF(AD57="","",LOOKUP(AD57,Améliorations!A:A,Améliorations!C:C))</f>
        <v/>
      </c>
      <c r="BA57" s="371"/>
    </row>
    <row r="58" spans="1:89" ht="13.25" customHeight="1" x14ac:dyDescent="0.3">
      <c r="A58" s="329"/>
      <c r="B58" s="338"/>
      <c r="C58" s="334"/>
      <c r="D58" s="126"/>
      <c r="E58" s="131"/>
      <c r="F58" s="125"/>
      <c r="G58" s="126"/>
      <c r="H58" s="125"/>
      <c r="I58" s="125"/>
      <c r="J58" s="126"/>
      <c r="K58" s="123"/>
      <c r="L58" s="125"/>
      <c r="M58" s="125"/>
      <c r="N58" s="126"/>
      <c r="O58" s="132"/>
      <c r="P58" s="132"/>
      <c r="Q58" s="132"/>
      <c r="R58" s="132"/>
      <c r="S58" s="132"/>
      <c r="T58" s="132"/>
      <c r="U58" s="132"/>
      <c r="V58" s="132"/>
      <c r="W58" s="132"/>
      <c r="X58" s="132"/>
      <c r="Y58" s="136"/>
      <c r="Z58" s="341"/>
      <c r="AA58" s="255"/>
      <c r="AB58" s="255"/>
      <c r="AC58" s="256"/>
      <c r="AD58" s="274"/>
      <c r="AE58" s="269"/>
      <c r="AF58" s="269"/>
      <c r="AG58" s="269"/>
      <c r="AH58" s="269"/>
      <c r="AI58" s="269" t="str">
        <f>IF(AD58="","",LOOKUP(AD58,Améliorations!A:A,Améliorations!D:D))</f>
        <v/>
      </c>
      <c r="AJ58" s="269"/>
      <c r="AK58" s="269"/>
      <c r="AL58" s="269"/>
      <c r="AM58" s="269"/>
      <c r="AN58" s="269" t="str">
        <f>IF(AD58="","",LOOKUP(AD58,Améliorations!A:A,Améliorations!E:E))</f>
        <v/>
      </c>
      <c r="AO58" s="269"/>
      <c r="AP58" s="269"/>
      <c r="AQ58" s="269"/>
      <c r="AR58" s="269"/>
      <c r="AS58" s="269"/>
      <c r="AT58" s="269"/>
      <c r="AU58" s="269"/>
      <c r="AV58" s="269"/>
      <c r="AW58" s="170" t="str">
        <f>IF(AD58="","",LOOKUP(AD58,Améliorations!A:A,Améliorations!F:F))</f>
        <v/>
      </c>
      <c r="AX58" s="269" t="str">
        <f>IF(AD58="","",LOOKUP(AD58,Améliorations!A:A,Améliorations!B:B))</f>
        <v/>
      </c>
      <c r="AY58" s="269"/>
      <c r="AZ58" s="269" t="str">
        <f>IF(AD58="","",LOOKUP(AD58,Améliorations!A:A,Améliorations!C:C))</f>
        <v/>
      </c>
      <c r="BA58" s="371"/>
      <c r="BB58" s="109"/>
    </row>
    <row r="59" spans="1:89" s="109" customFormat="1" ht="13.25" customHeight="1" thickBot="1" x14ac:dyDescent="0.35">
      <c r="A59" s="330"/>
      <c r="B59" s="339"/>
      <c r="C59" s="336"/>
      <c r="D59" s="130"/>
      <c r="E59" s="133"/>
      <c r="F59" s="129"/>
      <c r="G59" s="130"/>
      <c r="H59" s="129"/>
      <c r="I59" s="129"/>
      <c r="J59" s="130"/>
      <c r="K59" s="127"/>
      <c r="L59" s="129"/>
      <c r="M59" s="129"/>
      <c r="N59" s="130"/>
      <c r="O59" s="134"/>
      <c r="P59" s="134"/>
      <c r="Q59" s="134"/>
      <c r="R59" s="134"/>
      <c r="S59" s="134"/>
      <c r="T59" s="134"/>
      <c r="U59" s="134"/>
      <c r="V59" s="134"/>
      <c r="W59" s="134"/>
      <c r="X59" s="134"/>
      <c r="Y59" s="137"/>
      <c r="Z59" s="342"/>
      <c r="AA59" s="257"/>
      <c r="AB59" s="257"/>
      <c r="AC59" s="258"/>
      <c r="AD59" s="275"/>
      <c r="AE59" s="270"/>
      <c r="AF59" s="270"/>
      <c r="AG59" s="270"/>
      <c r="AH59" s="270"/>
      <c r="AI59" s="270" t="str">
        <f>IF(AD59="","",LOOKUP(AD59,Améliorations!A:A,Améliorations!D:D))</f>
        <v/>
      </c>
      <c r="AJ59" s="270"/>
      <c r="AK59" s="270"/>
      <c r="AL59" s="270"/>
      <c r="AM59" s="270"/>
      <c r="AN59" s="270" t="str">
        <f>IF(AD59="","",LOOKUP(AD59,Améliorations!A:A,Améliorations!E:E))</f>
        <v/>
      </c>
      <c r="AO59" s="270"/>
      <c r="AP59" s="270"/>
      <c r="AQ59" s="270"/>
      <c r="AR59" s="270"/>
      <c r="AS59" s="270"/>
      <c r="AT59" s="270"/>
      <c r="AU59" s="270"/>
      <c r="AV59" s="270"/>
      <c r="AW59" s="172" t="str">
        <f>IF(AD59="","",LOOKUP(AD59,Améliorations!A:A,Améliorations!F:F))</f>
        <v/>
      </c>
      <c r="AX59" s="270" t="str">
        <f>IF(AD59="","",LOOKUP(AD59,Améliorations!A:A,Améliorations!B:B))</f>
        <v/>
      </c>
      <c r="AY59" s="270"/>
      <c r="AZ59" s="270" t="str">
        <f>IF(AD59="","",LOOKUP(AD59,Améliorations!A:A,Améliorations!C:C))</f>
        <v/>
      </c>
      <c r="BA59" s="372"/>
      <c r="BB59"/>
    </row>
    <row r="60" spans="1:89" ht="13.25" customHeight="1" x14ac:dyDescent="0.3">
      <c r="A60" s="328" t="s">
        <v>104</v>
      </c>
      <c r="B60" s="337"/>
      <c r="C60" s="332"/>
      <c r="D60" s="121" t="str" cm="1">
        <f t="array" ref="D60">IF(B60="","",_xlfn.TEXTSPLIT(C1048569,,","))</f>
        <v/>
      </c>
      <c r="E60" s="135"/>
      <c r="F60" s="122" t="str" cm="1">
        <f t="array" ref="F60">IF(D60="","",_xlfn.TEXTSPLIT(D1048569,,","))</f>
        <v/>
      </c>
      <c r="G60" s="121"/>
      <c r="H60" s="122"/>
      <c r="I60" s="122" t="str" cm="1">
        <f t="array" ref="I60">IF(F60="","",_xlfn.TEXTSPLIT(E1048569,,","))</f>
        <v/>
      </c>
      <c r="J60" s="121"/>
      <c r="K60" s="118" t="str" cm="1">
        <f t="array" ref="K60">IF(I60="","",_xlfn.TEXTSPLIT(F1048569,,","))</f>
        <v/>
      </c>
      <c r="L60" s="122"/>
      <c r="M60" s="122" t="str" cm="1">
        <f t="array" ref="M60">IF(K60="","",_xlfn.TEXTSPLIT(G1048569,,","))</f>
        <v/>
      </c>
      <c r="N60" s="121"/>
      <c r="O60" s="120" t="str" cm="1">
        <f t="array" ref="O60">IF(M60="","",_xlfn.TEXTSPLIT(H1048569,,","))</f>
        <v/>
      </c>
      <c r="P60" s="120"/>
      <c r="Q60" s="120"/>
      <c r="R60" s="120"/>
      <c r="S60" s="120"/>
      <c r="T60" s="120"/>
      <c r="U60" s="120"/>
      <c r="V60" s="120"/>
      <c r="W60" s="120"/>
      <c r="X60" s="120"/>
      <c r="Y60" s="138"/>
      <c r="Z60" s="340" t="str">
        <f>IF(B60="","",I1048569)</f>
        <v/>
      </c>
      <c r="AA60" s="253" t="str">
        <f>IF(B60="","",_xlfn.IMAGE(J1048569))</f>
        <v/>
      </c>
      <c r="AB60" s="253"/>
      <c r="AC60" s="254"/>
      <c r="AD60" s="273"/>
      <c r="AE60" s="272"/>
      <c r="AF60" s="272"/>
      <c r="AG60" s="272"/>
      <c r="AH60" s="272"/>
      <c r="AI60" s="272" t="str">
        <f>IF(AD60="","",LOOKUP(AD60,Améliorations!A:A,Améliorations!D:D))</f>
        <v/>
      </c>
      <c r="AJ60" s="272"/>
      <c r="AK60" s="272"/>
      <c r="AL60" s="272"/>
      <c r="AM60" s="272"/>
      <c r="AN60" s="272" t="str">
        <f>IF(AD60="","",LOOKUP(AD60,Améliorations!A:A,Améliorations!E:E))</f>
        <v/>
      </c>
      <c r="AO60" s="272"/>
      <c r="AP60" s="272"/>
      <c r="AQ60" s="272"/>
      <c r="AR60" s="272"/>
      <c r="AS60" s="272"/>
      <c r="AT60" s="272"/>
      <c r="AU60" s="272"/>
      <c r="AV60" s="272"/>
      <c r="AW60" s="171" t="str">
        <f>IF(AD60="","",LOOKUP(AD60,Améliorations!A:A,Améliorations!F:F))</f>
        <v/>
      </c>
      <c r="AX60" s="272" t="str">
        <f>IF(AD60="","",LOOKUP(AD60,Améliorations!A:A,Améliorations!B:B))</f>
        <v/>
      </c>
      <c r="AY60" s="272"/>
      <c r="AZ60" s="272" t="str">
        <f>IF(AD60="","",LOOKUP(AD60,Améliorations!A:A,Améliorations!C:C))</f>
        <v/>
      </c>
      <c r="BA60" s="365"/>
    </row>
    <row r="61" spans="1:89" ht="13.25" customHeight="1" x14ac:dyDescent="0.3">
      <c r="A61" s="329"/>
      <c r="B61" s="338"/>
      <c r="C61" s="334"/>
      <c r="D61" s="126"/>
      <c r="E61" s="131"/>
      <c r="F61" s="125"/>
      <c r="G61" s="126"/>
      <c r="H61" s="125"/>
      <c r="I61" s="125"/>
      <c r="J61" s="126"/>
      <c r="K61" s="123"/>
      <c r="L61" s="125"/>
      <c r="M61" s="125"/>
      <c r="N61" s="126"/>
      <c r="O61" s="132"/>
      <c r="P61" s="132"/>
      <c r="Q61" s="132"/>
      <c r="R61" s="132"/>
      <c r="S61" s="132"/>
      <c r="T61" s="132"/>
      <c r="U61" s="132"/>
      <c r="V61" s="132"/>
      <c r="W61" s="132"/>
      <c r="X61" s="132"/>
      <c r="Y61" s="136"/>
      <c r="Z61" s="341"/>
      <c r="AA61" s="255"/>
      <c r="AB61" s="255"/>
      <c r="AC61" s="256"/>
      <c r="AD61" s="274"/>
      <c r="AE61" s="269"/>
      <c r="AF61" s="269"/>
      <c r="AG61" s="269"/>
      <c r="AH61" s="269"/>
      <c r="AI61" s="269" t="str">
        <f>IF(AD61="","",LOOKUP(AD61,Améliorations!A:A,Améliorations!D:D))</f>
        <v/>
      </c>
      <c r="AJ61" s="269"/>
      <c r="AK61" s="269"/>
      <c r="AL61" s="269"/>
      <c r="AM61" s="269"/>
      <c r="AN61" s="269" t="str">
        <f>IF(AD61="","",LOOKUP(AD61,Améliorations!A:A,Améliorations!E:E))</f>
        <v/>
      </c>
      <c r="AO61" s="269"/>
      <c r="AP61" s="269"/>
      <c r="AQ61" s="269"/>
      <c r="AR61" s="269"/>
      <c r="AS61" s="269"/>
      <c r="AT61" s="269"/>
      <c r="AU61" s="269"/>
      <c r="AV61" s="269"/>
      <c r="AW61" s="170" t="str">
        <f>IF(AD61="","",LOOKUP(AD61,Améliorations!A:A,Améliorations!F:F))</f>
        <v/>
      </c>
      <c r="AX61" s="269" t="str">
        <f>IF(AD61="","",LOOKUP(AD61,Améliorations!A:A,Améliorations!B:B))</f>
        <v/>
      </c>
      <c r="AY61" s="269"/>
      <c r="AZ61" s="269" t="str">
        <f>IF(AD61="","",LOOKUP(AD61,Améliorations!A:A,Améliorations!C:C))</f>
        <v/>
      </c>
      <c r="BA61" s="371"/>
    </row>
    <row r="62" spans="1:89" ht="13.25" customHeight="1" x14ac:dyDescent="0.3">
      <c r="A62" s="329"/>
      <c r="B62" s="338"/>
      <c r="C62" s="334"/>
      <c r="D62" s="126"/>
      <c r="E62" s="131"/>
      <c r="F62" s="125"/>
      <c r="G62" s="126"/>
      <c r="H62" s="125"/>
      <c r="I62" s="125"/>
      <c r="J62" s="126"/>
      <c r="K62" s="123"/>
      <c r="L62" s="125"/>
      <c r="M62" s="125"/>
      <c r="N62" s="126"/>
      <c r="O62" s="132"/>
      <c r="P62" s="132"/>
      <c r="Q62" s="132"/>
      <c r="R62" s="132"/>
      <c r="S62" s="132"/>
      <c r="T62" s="132"/>
      <c r="U62" s="132"/>
      <c r="V62" s="132"/>
      <c r="W62" s="132"/>
      <c r="X62" s="132"/>
      <c r="Y62" s="136"/>
      <c r="Z62" s="341"/>
      <c r="AA62" s="255"/>
      <c r="AB62" s="255"/>
      <c r="AC62" s="256"/>
      <c r="AD62" s="274"/>
      <c r="AE62" s="269"/>
      <c r="AF62" s="269"/>
      <c r="AG62" s="269"/>
      <c r="AH62" s="269"/>
      <c r="AI62" s="269" t="str">
        <f>IF(AD62="","",LOOKUP(AD62,Améliorations!A:A,Améliorations!D:D))</f>
        <v/>
      </c>
      <c r="AJ62" s="269"/>
      <c r="AK62" s="269"/>
      <c r="AL62" s="269"/>
      <c r="AM62" s="269"/>
      <c r="AN62" s="269" t="str">
        <f>IF(AD62="","",LOOKUP(AD62,Améliorations!A:A,Améliorations!E:E))</f>
        <v/>
      </c>
      <c r="AO62" s="269"/>
      <c r="AP62" s="269"/>
      <c r="AQ62" s="269"/>
      <c r="AR62" s="269"/>
      <c r="AS62" s="269"/>
      <c r="AT62" s="269"/>
      <c r="AU62" s="269"/>
      <c r="AV62" s="269"/>
      <c r="AW62" s="170" t="str">
        <f>IF(AD62="","",LOOKUP(AD62,Améliorations!A:A,Améliorations!F:F))</f>
        <v/>
      </c>
      <c r="AX62" s="269" t="str">
        <f>IF(AD62="","",LOOKUP(AD62,Améliorations!A:A,Améliorations!B:B))</f>
        <v/>
      </c>
      <c r="AY62" s="269"/>
      <c r="AZ62" s="269" t="str">
        <f>IF(AD62="","",LOOKUP(AD62,Améliorations!A:A,Améliorations!C:C))</f>
        <v/>
      </c>
      <c r="BA62" s="371"/>
    </row>
    <row r="63" spans="1:89" ht="13.25" customHeight="1" thickBot="1" x14ac:dyDescent="0.35">
      <c r="A63" s="330"/>
      <c r="B63" s="339"/>
      <c r="C63" s="336"/>
      <c r="D63" s="130"/>
      <c r="E63" s="133"/>
      <c r="F63" s="129"/>
      <c r="G63" s="130"/>
      <c r="H63" s="129"/>
      <c r="I63" s="129"/>
      <c r="J63" s="130"/>
      <c r="K63" s="127"/>
      <c r="L63" s="129"/>
      <c r="M63" s="129"/>
      <c r="N63" s="130"/>
      <c r="O63" s="134"/>
      <c r="P63" s="134"/>
      <c r="Q63" s="134"/>
      <c r="R63" s="134"/>
      <c r="S63" s="134"/>
      <c r="T63" s="134"/>
      <c r="U63" s="134"/>
      <c r="V63" s="134"/>
      <c r="W63" s="134"/>
      <c r="X63" s="134"/>
      <c r="Y63" s="137"/>
      <c r="Z63" s="342"/>
      <c r="AA63" s="257"/>
      <c r="AB63" s="257"/>
      <c r="AC63" s="258"/>
      <c r="AD63" s="275"/>
      <c r="AE63" s="270"/>
      <c r="AF63" s="270"/>
      <c r="AG63" s="270"/>
      <c r="AH63" s="270"/>
      <c r="AI63" s="270" t="str">
        <f>IF(AD63="","",LOOKUP(AD63,Améliorations!A:A,Améliorations!D:D))</f>
        <v/>
      </c>
      <c r="AJ63" s="270"/>
      <c r="AK63" s="270"/>
      <c r="AL63" s="270"/>
      <c r="AM63" s="270"/>
      <c r="AN63" s="270" t="str">
        <f>IF(AD63="","",LOOKUP(AD63,Améliorations!A:A,Améliorations!E:E))</f>
        <v/>
      </c>
      <c r="AO63" s="270"/>
      <c r="AP63" s="270"/>
      <c r="AQ63" s="270"/>
      <c r="AR63" s="270"/>
      <c r="AS63" s="270"/>
      <c r="AT63" s="270"/>
      <c r="AU63" s="270"/>
      <c r="AV63" s="270"/>
      <c r="AW63" s="172" t="str">
        <f>IF(AD63="","",LOOKUP(AD63,Améliorations!A:A,Améliorations!F:F))</f>
        <v/>
      </c>
      <c r="AX63" s="270" t="str">
        <f>IF(AD63="","",LOOKUP(AD63,Améliorations!A:A,Améliorations!B:B))</f>
        <v/>
      </c>
      <c r="AY63" s="270"/>
      <c r="AZ63" s="270" t="str">
        <f>IF(AD63="","",LOOKUP(AD63,Améliorations!A:A,Améliorations!C:C))</f>
        <v/>
      </c>
      <c r="BA63" s="372"/>
      <c r="BB63" s="109"/>
    </row>
    <row r="64" spans="1:89" s="109" customFormat="1" ht="13.25" customHeight="1" x14ac:dyDescent="0.3">
      <c r="A64" s="328" t="s">
        <v>105</v>
      </c>
      <c r="B64" s="343"/>
      <c r="C64" s="344"/>
      <c r="D64" s="121" t="str" cm="1">
        <f t="array" ref="D64">IF(B64="","",_xlfn.TEXTSPLIT(C1048570,,","))</f>
        <v/>
      </c>
      <c r="E64" s="135"/>
      <c r="F64" s="122" t="str" cm="1">
        <f t="array" ref="F64">IF(D64="","",_xlfn.TEXTSPLIT(D1048570,,","))</f>
        <v/>
      </c>
      <c r="G64" s="121"/>
      <c r="H64" s="122"/>
      <c r="I64" s="122" t="str" cm="1">
        <f t="array" ref="I64">IF(F64="","",_xlfn.TEXTSPLIT(E1048570,,","))</f>
        <v/>
      </c>
      <c r="J64" s="121"/>
      <c r="K64" s="118" t="str" cm="1">
        <f t="array" ref="K64">IF(I64="","",_xlfn.TEXTSPLIT(F1048570,,","))</f>
        <v/>
      </c>
      <c r="L64" s="122"/>
      <c r="M64" s="122" t="str" cm="1">
        <f t="array" ref="M64">IF(K64="","",_xlfn.TEXTSPLIT(G1048570,,","))</f>
        <v/>
      </c>
      <c r="N64" s="121"/>
      <c r="O64" s="120" t="str" cm="1">
        <f t="array" ref="O64">IF(M64="","",_xlfn.TEXTSPLIT(H1048570,,","))</f>
        <v/>
      </c>
      <c r="P64" s="120"/>
      <c r="Q64" s="120"/>
      <c r="R64" s="120"/>
      <c r="S64" s="120"/>
      <c r="T64" s="120"/>
      <c r="U64" s="120"/>
      <c r="V64" s="120"/>
      <c r="W64" s="120"/>
      <c r="X64" s="120"/>
      <c r="Y64" s="138"/>
      <c r="Z64" s="340" t="str">
        <f>IF(B64="","",I1048570)</f>
        <v/>
      </c>
      <c r="AA64" s="253" t="str">
        <f>IF(B64="","",_xlfn.IMAGE(J1048570))</f>
        <v/>
      </c>
      <c r="AB64" s="253"/>
      <c r="AC64" s="254"/>
      <c r="AD64" s="273"/>
      <c r="AE64" s="272"/>
      <c r="AF64" s="272"/>
      <c r="AG64" s="272"/>
      <c r="AH64" s="272"/>
      <c r="AI64" s="272" t="str">
        <f>IF(AD64="","",LOOKUP(AD64,Améliorations!A:A,Améliorations!D:D))</f>
        <v/>
      </c>
      <c r="AJ64" s="272"/>
      <c r="AK64" s="272"/>
      <c r="AL64" s="272"/>
      <c r="AM64" s="272"/>
      <c r="AN64" s="272" t="str">
        <f>IF(AD64="","",LOOKUP(AD64,Améliorations!A:A,Améliorations!E:E))</f>
        <v/>
      </c>
      <c r="AO64" s="272"/>
      <c r="AP64" s="272"/>
      <c r="AQ64" s="272"/>
      <c r="AR64" s="272"/>
      <c r="AS64" s="272"/>
      <c r="AT64" s="272"/>
      <c r="AU64" s="272"/>
      <c r="AV64" s="272"/>
      <c r="AW64" s="171" t="str">
        <f>IF(AD64="","",LOOKUP(AD64,Améliorations!A:A,Améliorations!F:F))</f>
        <v/>
      </c>
      <c r="AX64" s="272" t="str">
        <f>IF(AD64="","",LOOKUP(AD64,Améliorations!A:A,Améliorations!B:B))</f>
        <v/>
      </c>
      <c r="AY64" s="272"/>
      <c r="AZ64" s="272" t="str">
        <f>IF(AD64="","",LOOKUP(AD64,Améliorations!A:A,Améliorations!C:C))</f>
        <v/>
      </c>
      <c r="BA64" s="365"/>
    </row>
    <row r="65" spans="1:53" s="109" customFormat="1" ht="13.25" customHeight="1" x14ac:dyDescent="0.3">
      <c r="A65" s="329"/>
      <c r="B65" s="345"/>
      <c r="C65" s="346"/>
      <c r="D65" s="126"/>
      <c r="E65" s="131"/>
      <c r="F65" s="125"/>
      <c r="G65" s="126"/>
      <c r="H65" s="125"/>
      <c r="I65" s="125"/>
      <c r="J65" s="126"/>
      <c r="K65" s="123"/>
      <c r="L65" s="125"/>
      <c r="M65" s="125"/>
      <c r="N65" s="126"/>
      <c r="O65" s="132"/>
      <c r="P65" s="132"/>
      <c r="Q65" s="132"/>
      <c r="R65" s="132"/>
      <c r="S65" s="132"/>
      <c r="T65" s="132"/>
      <c r="U65" s="132"/>
      <c r="V65" s="132"/>
      <c r="W65" s="132"/>
      <c r="X65" s="132"/>
      <c r="Y65" s="136"/>
      <c r="Z65" s="341"/>
      <c r="AA65" s="255"/>
      <c r="AB65" s="255"/>
      <c r="AC65" s="256"/>
      <c r="AD65" s="274"/>
      <c r="AE65" s="269"/>
      <c r="AF65" s="269"/>
      <c r="AG65" s="269"/>
      <c r="AH65" s="269"/>
      <c r="AI65" s="269" t="str">
        <f>IF(AD65="","",LOOKUP(AD65,Améliorations!A:A,Améliorations!D:D))</f>
        <v/>
      </c>
      <c r="AJ65" s="269"/>
      <c r="AK65" s="269"/>
      <c r="AL65" s="269"/>
      <c r="AM65" s="269"/>
      <c r="AN65" s="269" t="str">
        <f>IF(AD65="","",LOOKUP(AD65,Améliorations!A:A,Améliorations!E:E))</f>
        <v/>
      </c>
      <c r="AO65" s="269"/>
      <c r="AP65" s="269"/>
      <c r="AQ65" s="269"/>
      <c r="AR65" s="269"/>
      <c r="AS65" s="269"/>
      <c r="AT65" s="269"/>
      <c r="AU65" s="269"/>
      <c r="AV65" s="269"/>
      <c r="AW65" s="170" t="str">
        <f>IF(AD65="","",LOOKUP(AD65,Améliorations!A:A,Améliorations!F:F))</f>
        <v/>
      </c>
      <c r="AX65" s="269" t="str">
        <f>IF(AD65="","",LOOKUP(AD65,Améliorations!A:A,Améliorations!B:B))</f>
        <v/>
      </c>
      <c r="AY65" s="269"/>
      <c r="AZ65" s="269" t="str">
        <f>IF(AD65="","",LOOKUP(AD65,Améliorations!A:A,Améliorations!C:C))</f>
        <v/>
      </c>
      <c r="BA65" s="371"/>
    </row>
    <row r="66" spans="1:53" s="109" customFormat="1" ht="13.25" customHeight="1" x14ac:dyDescent="0.3">
      <c r="A66" s="329"/>
      <c r="B66" s="345"/>
      <c r="C66" s="346"/>
      <c r="D66" s="126"/>
      <c r="E66" s="131"/>
      <c r="F66" s="125"/>
      <c r="G66" s="126"/>
      <c r="H66" s="125"/>
      <c r="I66" s="125"/>
      <c r="J66" s="126"/>
      <c r="K66" s="123"/>
      <c r="L66" s="125"/>
      <c r="M66" s="125"/>
      <c r="N66" s="126"/>
      <c r="O66" s="132"/>
      <c r="P66" s="132"/>
      <c r="Q66" s="132"/>
      <c r="R66" s="132"/>
      <c r="S66" s="132"/>
      <c r="T66" s="132"/>
      <c r="U66" s="132"/>
      <c r="V66" s="132"/>
      <c r="W66" s="132"/>
      <c r="X66" s="132"/>
      <c r="Y66" s="136"/>
      <c r="Z66" s="341"/>
      <c r="AA66" s="255"/>
      <c r="AB66" s="255"/>
      <c r="AC66" s="256"/>
      <c r="AD66" s="274"/>
      <c r="AE66" s="269"/>
      <c r="AF66" s="269"/>
      <c r="AG66" s="269"/>
      <c r="AH66" s="269"/>
      <c r="AI66" s="269" t="str">
        <f>IF(AD66="","",LOOKUP(AD66,Améliorations!A:A,Améliorations!D:D))</f>
        <v/>
      </c>
      <c r="AJ66" s="269"/>
      <c r="AK66" s="269"/>
      <c r="AL66" s="269"/>
      <c r="AM66" s="269"/>
      <c r="AN66" s="269" t="str">
        <f>IF(AD66="","",LOOKUP(AD66,Améliorations!A:A,Améliorations!E:E))</f>
        <v/>
      </c>
      <c r="AO66" s="269"/>
      <c r="AP66" s="269"/>
      <c r="AQ66" s="269"/>
      <c r="AR66" s="269"/>
      <c r="AS66" s="269"/>
      <c r="AT66" s="269"/>
      <c r="AU66" s="269"/>
      <c r="AV66" s="269"/>
      <c r="AW66" s="170" t="str">
        <f>IF(AD66="","",LOOKUP(AD66,Améliorations!A:A,Améliorations!F:F))</f>
        <v/>
      </c>
      <c r="AX66" s="269" t="str">
        <f>IF(AD66="","",LOOKUP(AD66,Améliorations!A:A,Améliorations!B:B))</f>
        <v/>
      </c>
      <c r="AY66" s="269"/>
      <c r="AZ66" s="269" t="str">
        <f>IF(AD66="","",LOOKUP(AD66,Améliorations!A:A,Améliorations!C:C))</f>
        <v/>
      </c>
      <c r="BA66" s="371"/>
    </row>
    <row r="67" spans="1:53" s="109" customFormat="1" ht="13.25" customHeight="1" thickBot="1" x14ac:dyDescent="0.35">
      <c r="A67" s="330"/>
      <c r="B67" s="347"/>
      <c r="C67" s="348"/>
      <c r="D67" s="130"/>
      <c r="E67" s="133"/>
      <c r="F67" s="129"/>
      <c r="G67" s="130"/>
      <c r="H67" s="129"/>
      <c r="I67" s="129"/>
      <c r="J67" s="130"/>
      <c r="K67" s="127"/>
      <c r="L67" s="129"/>
      <c r="M67" s="129"/>
      <c r="N67" s="130"/>
      <c r="O67" s="134"/>
      <c r="P67" s="134"/>
      <c r="Q67" s="134"/>
      <c r="R67" s="134"/>
      <c r="S67" s="134"/>
      <c r="T67" s="134"/>
      <c r="U67" s="134"/>
      <c r="V67" s="134"/>
      <c r="W67" s="134"/>
      <c r="X67" s="134"/>
      <c r="Y67" s="137"/>
      <c r="Z67" s="342"/>
      <c r="AA67" s="257"/>
      <c r="AB67" s="257"/>
      <c r="AC67" s="258"/>
      <c r="AD67" s="275"/>
      <c r="AE67" s="270"/>
      <c r="AF67" s="270"/>
      <c r="AG67" s="270"/>
      <c r="AH67" s="270"/>
      <c r="AI67" s="270" t="str">
        <f>IF(AD67="","",LOOKUP(AD67,Améliorations!A:A,Améliorations!D:D))</f>
        <v/>
      </c>
      <c r="AJ67" s="270"/>
      <c r="AK67" s="270"/>
      <c r="AL67" s="270"/>
      <c r="AM67" s="270"/>
      <c r="AN67" s="270" t="str">
        <f>IF(AD67="","",LOOKUP(AD67,Améliorations!A:A,Améliorations!E:E))</f>
        <v/>
      </c>
      <c r="AO67" s="270"/>
      <c r="AP67" s="270"/>
      <c r="AQ67" s="270"/>
      <c r="AR67" s="270"/>
      <c r="AS67" s="270"/>
      <c r="AT67" s="270"/>
      <c r="AU67" s="270"/>
      <c r="AV67" s="270"/>
      <c r="AW67" s="172" t="str">
        <f>IF(AD67="","",LOOKUP(AD67,Améliorations!A:A,Améliorations!F:F))</f>
        <v/>
      </c>
      <c r="AX67" s="270" t="str">
        <f>IF(AD67="","",LOOKUP(AD67,Améliorations!A:A,Améliorations!B:B))</f>
        <v/>
      </c>
      <c r="AY67" s="270"/>
      <c r="AZ67" s="270" t="str">
        <f>IF(AD67="","",LOOKUP(AD67,Améliorations!A:A,Améliorations!C:C))</f>
        <v/>
      </c>
      <c r="BA67" s="372"/>
    </row>
    <row r="68" spans="1:53" s="109" customFormat="1" ht="13.25" customHeight="1" x14ac:dyDescent="0.3">
      <c r="A68" s="328" t="s">
        <v>106</v>
      </c>
      <c r="B68" s="343"/>
      <c r="C68" s="344"/>
      <c r="D68" s="121" t="str" cm="1">
        <f t="array" ref="D68">IF(B68="","",_xlfn.TEXTSPLIT(C1048571,,","))</f>
        <v/>
      </c>
      <c r="E68" s="135"/>
      <c r="F68" s="122" t="str" cm="1">
        <f t="array" ref="F68">IF(D68="","",_xlfn.TEXTSPLIT(D1048571,,","))</f>
        <v/>
      </c>
      <c r="G68" s="121"/>
      <c r="H68" s="122"/>
      <c r="I68" s="122" t="str" cm="1">
        <f t="array" ref="I68">IF(F68="","",_xlfn.TEXTSPLIT(E1048571,,","))</f>
        <v/>
      </c>
      <c r="J68" s="121"/>
      <c r="K68" s="118" t="str" cm="1">
        <f t="array" ref="K68">IF(I68="","",_xlfn.TEXTSPLIT(F1048571,,","))</f>
        <v/>
      </c>
      <c r="L68" s="122"/>
      <c r="M68" s="122" t="str" cm="1">
        <f t="array" ref="M68">IF(K68="","",_xlfn.TEXTSPLIT(G1048571,,","))</f>
        <v/>
      </c>
      <c r="N68" s="121"/>
      <c r="O68" s="120" t="str" cm="1">
        <f t="array" ref="O68">IF(M68="","",_xlfn.TEXTSPLIT(H1048571,,","))</f>
        <v/>
      </c>
      <c r="P68" s="120"/>
      <c r="Q68" s="120"/>
      <c r="R68" s="120"/>
      <c r="S68" s="120"/>
      <c r="T68" s="120"/>
      <c r="U68" s="120"/>
      <c r="V68" s="120"/>
      <c r="W68" s="120"/>
      <c r="X68" s="120"/>
      <c r="Y68" s="138"/>
      <c r="Z68" s="340" t="str">
        <f>IF(B68="","",I1048571)</f>
        <v/>
      </c>
      <c r="AA68" s="253" t="str">
        <f>IF(B68="","",_xlfn.IMAGE(J1048571))</f>
        <v/>
      </c>
      <c r="AB68" s="253"/>
      <c r="AC68" s="254"/>
      <c r="AD68" s="273"/>
      <c r="AE68" s="272"/>
      <c r="AF68" s="272"/>
      <c r="AG68" s="272"/>
      <c r="AH68" s="272"/>
      <c r="AI68" s="272" t="str">
        <f>IF(AD68="","",LOOKUP(AD68,Améliorations!A:A,Améliorations!D:D))</f>
        <v/>
      </c>
      <c r="AJ68" s="272"/>
      <c r="AK68" s="272"/>
      <c r="AL68" s="272"/>
      <c r="AM68" s="272"/>
      <c r="AN68" s="272" t="str">
        <f>IF(AD68="","",LOOKUP(AD68,Améliorations!A:A,Améliorations!E:E))</f>
        <v/>
      </c>
      <c r="AO68" s="272"/>
      <c r="AP68" s="272"/>
      <c r="AQ68" s="272"/>
      <c r="AR68" s="272"/>
      <c r="AS68" s="272"/>
      <c r="AT68" s="272"/>
      <c r="AU68" s="272"/>
      <c r="AV68" s="272"/>
      <c r="AW68" s="171" t="str">
        <f>IF(AD68="","",LOOKUP(AD68,Améliorations!A:A,Améliorations!F:F))</f>
        <v/>
      </c>
      <c r="AX68" s="272" t="str">
        <f>IF(AD68="","",LOOKUP(AD68,Améliorations!A:A,Améliorations!B:B))</f>
        <v/>
      </c>
      <c r="AY68" s="272"/>
      <c r="AZ68" s="272" t="str">
        <f>IF(AD68="","",LOOKUP(AD68,Améliorations!A:A,Améliorations!C:C))</f>
        <v/>
      </c>
      <c r="BA68" s="365"/>
    </row>
    <row r="69" spans="1:53" s="109" customFormat="1" ht="13.25" customHeight="1" x14ac:dyDescent="0.3">
      <c r="A69" s="329"/>
      <c r="B69" s="345"/>
      <c r="C69" s="346"/>
      <c r="D69" s="126"/>
      <c r="E69" s="131"/>
      <c r="F69" s="125"/>
      <c r="G69" s="126"/>
      <c r="H69" s="125"/>
      <c r="I69" s="125"/>
      <c r="J69" s="126"/>
      <c r="K69" s="123"/>
      <c r="L69" s="125"/>
      <c r="M69" s="125"/>
      <c r="N69" s="126"/>
      <c r="O69" s="132"/>
      <c r="P69" s="132"/>
      <c r="Q69" s="132"/>
      <c r="R69" s="132"/>
      <c r="S69" s="132"/>
      <c r="T69" s="132"/>
      <c r="U69" s="132"/>
      <c r="V69" s="132"/>
      <c r="W69" s="132"/>
      <c r="X69" s="132"/>
      <c r="Y69" s="136"/>
      <c r="Z69" s="341"/>
      <c r="AA69" s="255"/>
      <c r="AB69" s="255"/>
      <c r="AC69" s="256"/>
      <c r="AD69" s="274"/>
      <c r="AE69" s="269"/>
      <c r="AF69" s="269"/>
      <c r="AG69" s="269"/>
      <c r="AH69" s="269"/>
      <c r="AI69" s="269" t="str">
        <f>IF(AD69="","",LOOKUP(AD69,Améliorations!A:A,Améliorations!D:D))</f>
        <v/>
      </c>
      <c r="AJ69" s="269"/>
      <c r="AK69" s="269"/>
      <c r="AL69" s="269"/>
      <c r="AM69" s="269"/>
      <c r="AN69" s="269" t="str">
        <f>IF(AD69="","",LOOKUP(AD69,Améliorations!A:A,Améliorations!E:E))</f>
        <v/>
      </c>
      <c r="AO69" s="269"/>
      <c r="AP69" s="269"/>
      <c r="AQ69" s="269"/>
      <c r="AR69" s="269"/>
      <c r="AS69" s="269"/>
      <c r="AT69" s="269"/>
      <c r="AU69" s="269"/>
      <c r="AV69" s="269"/>
      <c r="AW69" s="170" t="str">
        <f>IF(AD69="","",LOOKUP(AD69,Améliorations!A:A,Améliorations!F:F))</f>
        <v/>
      </c>
      <c r="AX69" s="269" t="str">
        <f>IF(AD69="","",LOOKUP(AD69,Améliorations!A:A,Améliorations!B:B))</f>
        <v/>
      </c>
      <c r="AY69" s="269"/>
      <c r="AZ69" s="269" t="str">
        <f>IF(AD69="","",LOOKUP(AD69,Améliorations!A:A,Améliorations!C:C))</f>
        <v/>
      </c>
      <c r="BA69" s="371"/>
    </row>
    <row r="70" spans="1:53" s="109" customFormat="1" ht="13.25" customHeight="1" x14ac:dyDescent="0.3">
      <c r="A70" s="329"/>
      <c r="B70" s="345"/>
      <c r="C70" s="346"/>
      <c r="D70" s="126"/>
      <c r="E70" s="131"/>
      <c r="F70" s="125"/>
      <c r="G70" s="126"/>
      <c r="H70" s="125"/>
      <c r="I70" s="125"/>
      <c r="J70" s="126"/>
      <c r="K70" s="123"/>
      <c r="L70" s="125"/>
      <c r="M70" s="125"/>
      <c r="N70" s="126"/>
      <c r="O70" s="132"/>
      <c r="P70" s="132"/>
      <c r="Q70" s="132"/>
      <c r="R70" s="132"/>
      <c r="S70" s="132"/>
      <c r="T70" s="132"/>
      <c r="U70" s="132"/>
      <c r="V70" s="132"/>
      <c r="W70" s="132"/>
      <c r="X70" s="132"/>
      <c r="Y70" s="136"/>
      <c r="Z70" s="341"/>
      <c r="AA70" s="255"/>
      <c r="AB70" s="255"/>
      <c r="AC70" s="256"/>
      <c r="AD70" s="274"/>
      <c r="AE70" s="269"/>
      <c r="AF70" s="269"/>
      <c r="AG70" s="269"/>
      <c r="AH70" s="269"/>
      <c r="AI70" s="269" t="str">
        <f>IF(AD70="","",LOOKUP(AD70,Améliorations!A:A,Améliorations!D:D))</f>
        <v/>
      </c>
      <c r="AJ70" s="269"/>
      <c r="AK70" s="269"/>
      <c r="AL70" s="269"/>
      <c r="AM70" s="269"/>
      <c r="AN70" s="269" t="str">
        <f>IF(AD70="","",LOOKUP(AD70,Améliorations!A:A,Améliorations!E:E))</f>
        <v/>
      </c>
      <c r="AO70" s="269"/>
      <c r="AP70" s="269"/>
      <c r="AQ70" s="269"/>
      <c r="AR70" s="269"/>
      <c r="AS70" s="269"/>
      <c r="AT70" s="269"/>
      <c r="AU70" s="269"/>
      <c r="AV70" s="269"/>
      <c r="AW70" s="170" t="str">
        <f>IF(AD70="","",LOOKUP(AD70,Améliorations!A:A,Améliorations!F:F))</f>
        <v/>
      </c>
      <c r="AX70" s="269" t="str">
        <f>IF(AD70="","",LOOKUP(AD70,Améliorations!A:A,Améliorations!B:B))</f>
        <v/>
      </c>
      <c r="AY70" s="269"/>
      <c r="AZ70" s="269" t="str">
        <f>IF(AD70="","",LOOKUP(AD70,Améliorations!A:A,Améliorations!C:C))</f>
        <v/>
      </c>
      <c r="BA70" s="371"/>
    </row>
    <row r="71" spans="1:53" s="109" customFormat="1" ht="13.25" customHeight="1" thickBot="1" x14ac:dyDescent="0.35">
      <c r="A71" s="330"/>
      <c r="B71" s="347"/>
      <c r="C71" s="348"/>
      <c r="D71" s="130"/>
      <c r="E71" s="133"/>
      <c r="F71" s="129"/>
      <c r="G71" s="130"/>
      <c r="H71" s="129"/>
      <c r="I71" s="129"/>
      <c r="J71" s="130"/>
      <c r="K71" s="127"/>
      <c r="L71" s="129"/>
      <c r="M71" s="129"/>
      <c r="N71" s="130"/>
      <c r="O71" s="134"/>
      <c r="P71" s="134"/>
      <c r="Q71" s="134"/>
      <c r="R71" s="134"/>
      <c r="S71" s="134"/>
      <c r="T71" s="134"/>
      <c r="U71" s="134"/>
      <c r="V71" s="134"/>
      <c r="W71" s="134"/>
      <c r="X71" s="134"/>
      <c r="Y71" s="137"/>
      <c r="Z71" s="342"/>
      <c r="AA71" s="257"/>
      <c r="AB71" s="257"/>
      <c r="AC71" s="258"/>
      <c r="AD71" s="275"/>
      <c r="AE71" s="270"/>
      <c r="AF71" s="270"/>
      <c r="AG71" s="270"/>
      <c r="AH71" s="270"/>
      <c r="AI71" s="270" t="str">
        <f>IF(AD71="","",LOOKUP(AD71,Améliorations!A:A,Améliorations!D:D))</f>
        <v/>
      </c>
      <c r="AJ71" s="270"/>
      <c r="AK71" s="270"/>
      <c r="AL71" s="270"/>
      <c r="AM71" s="270"/>
      <c r="AN71" s="270" t="str">
        <f>IF(AD71="","",LOOKUP(AD71,Améliorations!A:A,Améliorations!E:E))</f>
        <v/>
      </c>
      <c r="AO71" s="270"/>
      <c r="AP71" s="270"/>
      <c r="AQ71" s="270"/>
      <c r="AR71" s="270"/>
      <c r="AS71" s="270"/>
      <c r="AT71" s="270"/>
      <c r="AU71" s="270"/>
      <c r="AV71" s="270"/>
      <c r="AW71" s="172" t="str">
        <f>IF(AD71="","",LOOKUP(AD71,Améliorations!A:A,Améliorations!F:F))</f>
        <v/>
      </c>
      <c r="AX71" s="270" t="str">
        <f>IF(AD71="","",LOOKUP(AD71,Améliorations!A:A,Améliorations!B:B))</f>
        <v/>
      </c>
      <c r="AY71" s="270"/>
      <c r="AZ71" s="270" t="str">
        <f>IF(AD71="","",LOOKUP(AD71,Améliorations!A:A,Améliorations!C:C))</f>
        <v/>
      </c>
      <c r="BA71" s="372"/>
    </row>
    <row r="72" spans="1:53" s="109" customFormat="1" ht="13.25" customHeight="1" x14ac:dyDescent="0.3">
      <c r="AD72"/>
      <c r="AE72"/>
      <c r="AF72"/>
      <c r="AG72"/>
      <c r="AH72"/>
      <c r="AI72"/>
      <c r="AJ72"/>
      <c r="AK72"/>
      <c r="AL72"/>
      <c r="AM72"/>
      <c r="AN72"/>
      <c r="AO72"/>
      <c r="AP72"/>
    </row>
    <row r="73" spans="1:53" s="109" customFormat="1" ht="13.25" customHeight="1" x14ac:dyDescent="0.3">
      <c r="AD73"/>
      <c r="AE73"/>
      <c r="AF73"/>
      <c r="AG73"/>
      <c r="AH73"/>
      <c r="AI73"/>
      <c r="AJ73"/>
      <c r="AK73"/>
      <c r="AL73"/>
      <c r="AM73"/>
      <c r="AN73"/>
      <c r="AO73"/>
      <c r="AP73"/>
    </row>
    <row r="74" spans="1:53" s="109" customFormat="1" ht="13.25" customHeight="1" x14ac:dyDescent="0.3">
      <c r="A74" s="161"/>
      <c r="B74" s="161"/>
      <c r="C74" s="161"/>
      <c r="D74" s="161"/>
      <c r="E74" s="161"/>
      <c r="F74" s="161"/>
      <c r="G74" s="161"/>
      <c r="H74" s="161"/>
      <c r="I74" s="161"/>
      <c r="J74" s="161"/>
      <c r="AD74"/>
      <c r="AE74"/>
      <c r="AF74"/>
      <c r="AG74"/>
      <c r="AH74"/>
      <c r="AI74"/>
      <c r="AJ74"/>
      <c r="AK74"/>
      <c r="AL74"/>
      <c r="AM74"/>
      <c r="AN74"/>
      <c r="AO74"/>
      <c r="AP74"/>
    </row>
    <row r="75" spans="1:53" s="109" customFormat="1" ht="13.25" customHeight="1" thickBot="1" x14ac:dyDescent="0.35">
      <c r="K75"/>
      <c r="L75"/>
      <c r="M75"/>
      <c r="N75"/>
      <c r="O75"/>
      <c r="P75"/>
      <c r="Q75"/>
    </row>
    <row r="76" spans="1:53" s="109" customFormat="1" ht="13.25" customHeight="1" x14ac:dyDescent="0.3">
      <c r="A76" s="290" t="s">
        <v>237</v>
      </c>
      <c r="B76" s="291"/>
      <c r="C76" s="291"/>
      <c r="D76" s="291"/>
      <c r="E76" s="291"/>
      <c r="F76" s="294" t="str">
        <f>IF(A78="","",IF(O1048567="-","-",_xlfn.IMAGE(O1048567)))</f>
        <v/>
      </c>
      <c r="G76" s="295"/>
      <c r="I76" s="290" t="s">
        <v>238</v>
      </c>
      <c r="J76" s="291"/>
      <c r="K76" s="291"/>
      <c r="L76" s="291"/>
      <c r="M76" s="291"/>
      <c r="N76" s="294" t="str">
        <f>IF(I78="","",IF(S1048567="-","-",_xlfn.IMAGE(S1048567)))</f>
        <v/>
      </c>
      <c r="O76" s="295"/>
      <c r="Q76" s="290" t="s">
        <v>249</v>
      </c>
      <c r="R76" s="291"/>
      <c r="S76" s="291"/>
      <c r="T76" s="291"/>
      <c r="U76" s="291"/>
      <c r="V76" s="294" t="str">
        <f>IF(Q78="","",IF(X1048567="-","-",_xlfn.IMAGE(X1048567)))</f>
        <v/>
      </c>
      <c r="W76" s="295"/>
    </row>
    <row r="77" spans="1:53" s="109" customFormat="1" ht="13.25" customHeight="1" x14ac:dyDescent="0.3">
      <c r="A77" s="292"/>
      <c r="B77" s="293"/>
      <c r="C77" s="293"/>
      <c r="D77" s="293"/>
      <c r="E77" s="293"/>
      <c r="F77" s="296"/>
      <c r="G77" s="297"/>
      <c r="I77" s="292"/>
      <c r="J77" s="293"/>
      <c r="K77" s="293"/>
      <c r="L77" s="293"/>
      <c r="M77" s="293"/>
      <c r="N77" s="296"/>
      <c r="O77" s="297"/>
      <c r="Q77" s="292"/>
      <c r="R77" s="293"/>
      <c r="S77" s="293"/>
      <c r="T77" s="293"/>
      <c r="U77" s="293"/>
      <c r="V77" s="296"/>
      <c r="W77" s="297"/>
      <c r="Y77" s="162"/>
      <c r="Z77" s="162"/>
      <c r="AA77" s="162"/>
      <c r="AB77" s="162"/>
      <c r="AC77" s="139" t="s">
        <v>9</v>
      </c>
      <c r="AD77" s="162"/>
      <c r="AE77" s="162"/>
      <c r="AF77" s="162"/>
      <c r="AG77" s="162"/>
      <c r="AH77" s="162"/>
    </row>
    <row r="78" spans="1:53" s="109" customFormat="1" ht="13.25" customHeight="1" x14ac:dyDescent="0.3">
      <c r="A78" s="300"/>
      <c r="B78" s="301"/>
      <c r="C78" s="301"/>
      <c r="D78" s="301"/>
      <c r="E78" s="301"/>
      <c r="F78" s="296"/>
      <c r="G78" s="297"/>
      <c r="I78" s="300"/>
      <c r="J78" s="301"/>
      <c r="K78" s="301"/>
      <c r="L78" s="301"/>
      <c r="M78" s="301"/>
      <c r="N78" s="296"/>
      <c r="O78" s="297"/>
      <c r="Q78" s="300"/>
      <c r="R78" s="301"/>
      <c r="S78" s="301"/>
      <c r="T78" s="301"/>
      <c r="U78" s="301"/>
      <c r="V78" s="296"/>
      <c r="W78" s="297"/>
      <c r="Y78" s="162"/>
      <c r="Z78" s="162"/>
      <c r="AA78" s="162"/>
      <c r="AB78" s="162"/>
      <c r="AC78" s="112" t="s">
        <v>258</v>
      </c>
      <c r="AD78" s="112">
        <f>B101+J101+R101+B128+J128+R128+B155+J155+R155</f>
        <v>0</v>
      </c>
      <c r="AE78" s="162"/>
      <c r="AF78" s="162"/>
      <c r="AG78" s="162"/>
      <c r="AH78" s="162"/>
    </row>
    <row r="79" spans="1:53" s="109" customFormat="1" ht="13.25" customHeight="1" thickBot="1" x14ac:dyDescent="0.35">
      <c r="A79" s="302"/>
      <c r="B79" s="303"/>
      <c r="C79" s="303"/>
      <c r="D79" s="303"/>
      <c r="E79" s="303"/>
      <c r="F79" s="298"/>
      <c r="G79" s="299"/>
      <c r="I79" s="302"/>
      <c r="J79" s="303"/>
      <c r="K79" s="303"/>
      <c r="L79" s="303"/>
      <c r="M79" s="303"/>
      <c r="N79" s="298"/>
      <c r="O79" s="299"/>
      <c r="Q79" s="302"/>
      <c r="R79" s="303"/>
      <c r="S79" s="303"/>
      <c r="T79" s="303"/>
      <c r="U79" s="303"/>
      <c r="V79" s="298"/>
      <c r="W79" s="299"/>
      <c r="Y79" s="112"/>
      <c r="Z79" s="112"/>
      <c r="AA79" s="112"/>
      <c r="AB79" s="112"/>
      <c r="AC79" s="112" t="s">
        <v>259</v>
      </c>
      <c r="AD79" s="112">
        <f>Carac!O14-AD78</f>
        <v>0</v>
      </c>
      <c r="AE79" s="112"/>
      <c r="AF79" s="112"/>
      <c r="AG79" s="112"/>
      <c r="AH79" s="112"/>
      <c r="AU79"/>
      <c r="AV79"/>
      <c r="AW79"/>
      <c r="AX79"/>
      <c r="AY79"/>
      <c r="AZ79"/>
      <c r="BA79"/>
    </row>
    <row r="80" spans="1:53" ht="13.25" customHeight="1" x14ac:dyDescent="0.3">
      <c r="A80" s="145" t="s">
        <v>655</v>
      </c>
      <c r="B80" s="304" t="str">
        <f>IF(A78="","",LOOKUP(A78,Modules!$A$2:$A$133,Modules!$B$2:$B$133))</f>
        <v/>
      </c>
      <c r="C80" s="305"/>
      <c r="D80" s="306" t="s">
        <v>205</v>
      </c>
      <c r="E80" s="149" t="s">
        <v>855</v>
      </c>
      <c r="F80" s="149" t="s">
        <v>856</v>
      </c>
      <c r="G80" s="150" t="s">
        <v>857</v>
      </c>
      <c r="I80" s="145" t="s">
        <v>655</v>
      </c>
      <c r="J80" s="304" t="str">
        <f>IF(I78="","",LOOKUP(I78,Modules!$A$2:$A$133,Modules!$B$2:$B$133))</f>
        <v/>
      </c>
      <c r="K80" s="305"/>
      <c r="L80" s="306" t="s">
        <v>205</v>
      </c>
      <c r="M80" s="149" t="s">
        <v>855</v>
      </c>
      <c r="N80" s="149" t="s">
        <v>856</v>
      </c>
      <c r="O80" s="150" t="s">
        <v>857</v>
      </c>
      <c r="Q80" s="145" t="s">
        <v>655</v>
      </c>
      <c r="R80" s="304" t="str">
        <f>IF(Q78="","",LOOKUP(Q78,Modules!$A$2:$A$133,Modules!$B$2:$B$133))</f>
        <v/>
      </c>
      <c r="S80" s="305"/>
      <c r="T80" s="306" t="s">
        <v>205</v>
      </c>
      <c r="U80" s="149" t="s">
        <v>855</v>
      </c>
      <c r="V80" s="149" t="s">
        <v>856</v>
      </c>
      <c r="W80" s="150" t="s">
        <v>857</v>
      </c>
      <c r="Y80" s="112"/>
      <c r="Z80" s="112"/>
      <c r="AA80" s="112"/>
      <c r="AB80" s="112"/>
      <c r="AC80" s="161"/>
      <c r="AD80" s="161"/>
      <c r="AE80" s="112"/>
      <c r="AF80" s="112"/>
      <c r="AG80" s="112"/>
      <c r="AH80" s="112"/>
      <c r="AS80" s="109"/>
      <c r="AT80" s="109"/>
    </row>
    <row r="81" spans="1:46" ht="14" thickBot="1" x14ac:dyDescent="0.35">
      <c r="A81" s="153" t="s">
        <v>656</v>
      </c>
      <c r="B81" s="259" t="str">
        <f>IF(A78="","",LOOKUP(A78,Modules!$A$2:$A$133,Modules!$C$2:$C$133))</f>
        <v/>
      </c>
      <c r="C81" s="260"/>
      <c r="D81" s="307"/>
      <c r="E81" s="147" t="str">
        <f>IF(A78="","",LOOKUP(A78,Modules!$A$2:$A$133,Modules!$D$2:$D$133))</f>
        <v/>
      </c>
      <c r="F81" s="147" t="str">
        <f>IF(A78="","",LOOKUP(A78,Modules!$A$2:$A$133,Modules!$E$2:$E$133))</f>
        <v/>
      </c>
      <c r="G81" s="148" t="str">
        <f>IF(A78="","",LOOKUP(A78,Modules!$A$2:$A$133,Modules!$F$2:$F$133))</f>
        <v/>
      </c>
      <c r="I81" s="153" t="s">
        <v>656</v>
      </c>
      <c r="J81" s="259" t="str">
        <f>IF(I78="","",LOOKUP(I78,Modules!$A$2:$A$133,Modules!$C$2:$C$133))</f>
        <v/>
      </c>
      <c r="K81" s="260"/>
      <c r="L81" s="307"/>
      <c r="M81" s="147" t="str">
        <f>IF(I78="","",LOOKUP(I78,Modules!$A$2:$A$133,Modules!$D$2:$D$133))</f>
        <v/>
      </c>
      <c r="N81" s="147" t="str">
        <f>IF(I78="","",LOOKUP(I78,Modules!$A$2:$A$133,Modules!$E$2:$E$133))</f>
        <v/>
      </c>
      <c r="O81" s="148" t="str">
        <f>IF(I78="","",LOOKUP(I78,Modules!$A$2:$A$133,Modules!$F$2:$F$133))</f>
        <v/>
      </c>
      <c r="Q81" s="153" t="s">
        <v>656</v>
      </c>
      <c r="R81" s="259" t="str">
        <f>IF(Q78="","",LOOKUP(Q78,Modules!$A$2:$A$133,Modules!$C$2:$C$133))</f>
        <v/>
      </c>
      <c r="S81" s="260"/>
      <c r="T81" s="307"/>
      <c r="U81" s="147" t="str">
        <f>IF(Q78="","",LOOKUP(Q78,Modules!$A$2:$A$133,Modules!$D$2:$D$133))</f>
        <v/>
      </c>
      <c r="V81" s="147" t="str">
        <f>IF(Q78="","",LOOKUP(Q78,Modules!$A$2:$A$133,Modules!$E$2:$E$133))</f>
        <v/>
      </c>
      <c r="W81" s="148" t="str">
        <f>IF(Q78="","",LOOKUP(Q78,Modules!$A$2:$A$133,Modules!$F$2:$F$133))</f>
        <v/>
      </c>
      <c r="Y81" s="112"/>
      <c r="Z81" s="112"/>
      <c r="AA81" s="112"/>
      <c r="AB81" s="112"/>
      <c r="AC81" s="112"/>
      <c r="AD81" s="112"/>
      <c r="AE81" s="112"/>
      <c r="AF81" s="112"/>
      <c r="AG81" s="112"/>
      <c r="AH81" s="112"/>
      <c r="AS81" s="109"/>
      <c r="AT81" s="109"/>
    </row>
    <row r="82" spans="1:46" ht="13.25" customHeight="1" x14ac:dyDescent="0.3">
      <c r="A82" s="154" t="s">
        <v>657</v>
      </c>
      <c r="B82" s="259" t="str">
        <f>IF(A78="","",LOOKUP(A78,Modules!$A$2:$A$133,Modules!$P$2:$P$133))</f>
        <v/>
      </c>
      <c r="C82" s="260"/>
      <c r="D82" s="155" t="s">
        <v>658</v>
      </c>
      <c r="E82" s="284" t="str">
        <f>IF(A78="","",LOOKUP(A78,Modules!$A$2:$A$133,Modules!$Q$2:$Q$133))</f>
        <v/>
      </c>
      <c r="F82" s="284"/>
      <c r="G82" s="285"/>
      <c r="I82" s="154" t="s">
        <v>657</v>
      </c>
      <c r="J82" s="259" t="str">
        <f>IF(I78="","",LOOKUP(I78,Modules!$A$2:$A$133,Modules!$P$2:$P$133))</f>
        <v/>
      </c>
      <c r="K82" s="260"/>
      <c r="L82" s="155" t="s">
        <v>658</v>
      </c>
      <c r="M82" s="284" t="str">
        <f>IF(I78="","",LOOKUP(I78,Modules!$A$2:$A$133,Modules!$Q$2:$Q$133))</f>
        <v/>
      </c>
      <c r="N82" s="284"/>
      <c r="O82" s="285"/>
      <c r="Q82" s="154" t="s">
        <v>657</v>
      </c>
      <c r="R82" s="259" t="str">
        <f>IF(Q78="","",LOOKUP(Q78,Modules!$A$2:$A$133,Modules!$P$2:$P$133))</f>
        <v/>
      </c>
      <c r="S82" s="260"/>
      <c r="T82" s="155" t="s">
        <v>658</v>
      </c>
      <c r="U82" s="310" t="str">
        <f>IF(Q78="","",LOOKUP(Q78,Modules!$A$2:$A$133,Modules!$Q$2:$Q$133))</f>
        <v/>
      </c>
      <c r="V82" s="311"/>
      <c r="W82" s="312"/>
      <c r="Y82" s="112"/>
      <c r="Z82" s="112"/>
      <c r="AA82" s="112"/>
      <c r="AB82" s="112"/>
      <c r="AC82" s="112"/>
      <c r="AD82" s="112"/>
      <c r="AE82" s="112"/>
      <c r="AF82" s="112"/>
      <c r="AG82" s="112"/>
      <c r="AH82" s="112"/>
    </row>
    <row r="83" spans="1:46" ht="13.25" customHeight="1" thickBot="1" x14ac:dyDescent="0.35">
      <c r="A83" s="146" t="s">
        <v>8</v>
      </c>
      <c r="B83" s="261" t="str">
        <f>IF(A78="","",LOOKUP(A78,Modules!$A$2:$A$133,Modules!$S$2:$S$133))</f>
        <v/>
      </c>
      <c r="C83" s="262"/>
      <c r="D83" s="156" t="s">
        <v>87</v>
      </c>
      <c r="E83" s="286" t="str">
        <f>IF(A78="","",LOOKUP(A78,Modules!$A$2:$A$133,Modules!$R$2:$R$133))</f>
        <v/>
      </c>
      <c r="F83" s="286"/>
      <c r="G83" s="287"/>
      <c r="I83" s="146" t="s">
        <v>8</v>
      </c>
      <c r="J83" s="261" t="str">
        <f>IF(I78="","",LOOKUP(I78,Modules!$A$2:$A$133,Modules!$S$2:$S$133))</f>
        <v/>
      </c>
      <c r="K83" s="262"/>
      <c r="L83" s="156" t="s">
        <v>87</v>
      </c>
      <c r="M83" s="286" t="str">
        <f>IF(I78="","",LOOKUP(I78,Modules!$A$2:$A$133,Modules!$R$2:$R$133))</f>
        <v/>
      </c>
      <c r="N83" s="286"/>
      <c r="O83" s="287"/>
      <c r="Q83" s="146" t="s">
        <v>8</v>
      </c>
      <c r="R83" s="261" t="str">
        <f>IF(Q78="","",LOOKUP(Q78,Modules!$A$2:$A$133,Modules!$S$2:$S$133))</f>
        <v/>
      </c>
      <c r="S83" s="262"/>
      <c r="T83" s="156" t="s">
        <v>87</v>
      </c>
      <c r="U83" s="286" t="str">
        <f>IF(Q78="","",LOOKUP(Q78,Modules!$A$2:$A$133,Modules!$R$2:$R$133))</f>
        <v/>
      </c>
      <c r="V83" s="286"/>
      <c r="W83" s="287"/>
      <c r="Y83" s="112"/>
      <c r="Z83" s="112"/>
      <c r="AA83" s="112"/>
      <c r="AB83" s="112"/>
      <c r="AC83" s="112"/>
      <c r="AD83" s="112"/>
      <c r="AE83" s="112"/>
      <c r="AF83" s="112"/>
      <c r="AG83" s="112"/>
      <c r="AH83" s="112"/>
    </row>
    <row r="84" spans="1:46" ht="13.25" customHeight="1" x14ac:dyDescent="0.3">
      <c r="A84" s="263" t="s">
        <v>90</v>
      </c>
      <c r="B84" s="264"/>
      <c r="C84" s="264"/>
      <c r="D84" s="264"/>
      <c r="E84" s="264"/>
      <c r="F84" s="264"/>
      <c r="G84" s="265"/>
      <c r="I84" s="263" t="s">
        <v>90</v>
      </c>
      <c r="J84" s="264"/>
      <c r="K84" s="264"/>
      <c r="L84" s="264"/>
      <c r="M84" s="264"/>
      <c r="N84" s="264"/>
      <c r="O84" s="265"/>
      <c r="Q84" s="263" t="s">
        <v>90</v>
      </c>
      <c r="R84" s="264"/>
      <c r="S84" s="264"/>
      <c r="T84" s="264"/>
      <c r="U84" s="264"/>
      <c r="V84" s="264"/>
      <c r="W84" s="265"/>
      <c r="Y84" s="112"/>
      <c r="Z84" s="112"/>
      <c r="AA84" s="112"/>
      <c r="AB84" s="112"/>
      <c r="AC84" s="112"/>
      <c r="AD84" s="112"/>
      <c r="AE84" s="112"/>
      <c r="AF84" s="112"/>
      <c r="AG84" s="112"/>
      <c r="AH84" s="112"/>
    </row>
    <row r="85" spans="1:46" ht="13.25" customHeight="1" x14ac:dyDescent="0.3">
      <c r="A85" s="266" t="s">
        <v>855</v>
      </c>
      <c r="B85" s="267" t="str">
        <f>IF(A78="","",LOOKUP(A78,Modules!$A$2:$A$133,Modules!$M$2:$M$133))</f>
        <v/>
      </c>
      <c r="C85" s="267"/>
      <c r="D85" s="267"/>
      <c r="E85" s="267"/>
      <c r="F85" s="267"/>
      <c r="G85" s="268"/>
      <c r="I85" s="266" t="s">
        <v>855</v>
      </c>
      <c r="J85" s="267" t="str">
        <f>IF(I78="","",LOOKUP(I78,Modules!$A$2:$A$133,Modules!$M$2:$M$133))</f>
        <v/>
      </c>
      <c r="K85" s="267"/>
      <c r="L85" s="267"/>
      <c r="M85" s="267"/>
      <c r="N85" s="267"/>
      <c r="O85" s="268"/>
      <c r="Q85" s="266" t="s">
        <v>855</v>
      </c>
      <c r="R85" s="267" t="str">
        <f>IF(Q78="","",LOOKUP(Q78,Modules!$A$2:$A$133,Modules!$M$2:$M$133))</f>
        <v/>
      </c>
      <c r="S85" s="267"/>
      <c r="T85" s="267"/>
      <c r="U85" s="267"/>
      <c r="V85" s="267"/>
      <c r="W85" s="268"/>
      <c r="Y85" s="112"/>
      <c r="Z85" s="112"/>
      <c r="AA85" s="112"/>
      <c r="AB85" s="112"/>
      <c r="AC85" s="112"/>
      <c r="AD85" s="112"/>
      <c r="AE85" s="112"/>
      <c r="AF85" s="112"/>
      <c r="AG85" s="112"/>
      <c r="AH85" s="112"/>
    </row>
    <row r="86" spans="1:46" ht="13.25" customHeight="1" x14ac:dyDescent="0.3">
      <c r="A86" s="266"/>
      <c r="B86" s="267"/>
      <c r="C86" s="267"/>
      <c r="D86" s="267"/>
      <c r="E86" s="267"/>
      <c r="F86" s="267"/>
      <c r="G86" s="268"/>
      <c r="I86" s="266"/>
      <c r="J86" s="267"/>
      <c r="K86" s="267"/>
      <c r="L86" s="267"/>
      <c r="M86" s="267"/>
      <c r="N86" s="267"/>
      <c r="O86" s="268"/>
      <c r="Q86" s="266"/>
      <c r="R86" s="267"/>
      <c r="S86" s="267"/>
      <c r="T86" s="267"/>
      <c r="U86" s="267"/>
      <c r="V86" s="267"/>
      <c r="W86" s="268"/>
      <c r="Y86" s="112"/>
      <c r="Z86" s="112"/>
      <c r="AA86" s="112"/>
      <c r="AB86" s="112"/>
      <c r="AC86" s="112"/>
      <c r="AD86" s="112"/>
      <c r="AE86" s="112"/>
      <c r="AF86" s="112"/>
      <c r="AG86" s="112"/>
      <c r="AH86" s="112"/>
    </row>
    <row r="87" spans="1:46" ht="13.25" customHeight="1" x14ac:dyDescent="0.3">
      <c r="A87" s="266"/>
      <c r="B87" s="267"/>
      <c r="C87" s="267"/>
      <c r="D87" s="267"/>
      <c r="E87" s="267"/>
      <c r="F87" s="267"/>
      <c r="G87" s="268"/>
      <c r="I87" s="266"/>
      <c r="J87" s="267"/>
      <c r="K87" s="267"/>
      <c r="L87" s="267"/>
      <c r="M87" s="267"/>
      <c r="N87" s="267"/>
      <c r="O87" s="268"/>
      <c r="Q87" s="266"/>
      <c r="R87" s="267"/>
      <c r="S87" s="267"/>
      <c r="T87" s="267"/>
      <c r="U87" s="267"/>
      <c r="V87" s="267"/>
      <c r="W87" s="268"/>
      <c r="Y87" s="112"/>
      <c r="Z87" s="112"/>
      <c r="AA87" s="112"/>
      <c r="AB87" s="112"/>
      <c r="AC87" s="112"/>
      <c r="AD87" s="112"/>
      <c r="AE87" s="112"/>
      <c r="AF87" s="112"/>
      <c r="AG87" s="112"/>
      <c r="AH87" s="112"/>
    </row>
    <row r="88" spans="1:46" ht="13.25" customHeight="1" x14ac:dyDescent="0.3">
      <c r="A88" s="266"/>
      <c r="B88" s="267"/>
      <c r="C88" s="267"/>
      <c r="D88" s="267"/>
      <c r="E88" s="267"/>
      <c r="F88" s="267"/>
      <c r="G88" s="268"/>
      <c r="I88" s="266"/>
      <c r="J88" s="267"/>
      <c r="K88" s="267"/>
      <c r="L88" s="267"/>
      <c r="M88" s="267"/>
      <c r="N88" s="267"/>
      <c r="O88" s="268"/>
      <c r="Q88" s="266"/>
      <c r="R88" s="267"/>
      <c r="S88" s="267"/>
      <c r="T88" s="267"/>
      <c r="U88" s="267"/>
      <c r="V88" s="267"/>
      <c r="W88" s="268"/>
      <c r="Y88" s="139" t="s">
        <v>11</v>
      </c>
      <c r="Z88" s="112"/>
      <c r="AA88" s="112"/>
      <c r="AB88" s="112"/>
      <c r="AC88" s="112"/>
      <c r="AD88" s="112"/>
      <c r="AE88" s="112"/>
      <c r="AF88" s="112"/>
      <c r="AG88" s="139" t="s">
        <v>12</v>
      </c>
      <c r="AH88" s="112"/>
    </row>
    <row r="89" spans="1:46" ht="13.25" customHeight="1" x14ac:dyDescent="0.3">
      <c r="A89" s="266"/>
      <c r="B89" s="267"/>
      <c r="C89" s="267"/>
      <c r="D89" s="267"/>
      <c r="E89" s="267"/>
      <c r="F89" s="267"/>
      <c r="G89" s="268"/>
      <c r="I89" s="266"/>
      <c r="J89" s="267"/>
      <c r="K89" s="267"/>
      <c r="L89" s="267"/>
      <c r="M89" s="267"/>
      <c r="N89" s="267"/>
      <c r="O89" s="268"/>
      <c r="Q89" s="266"/>
      <c r="R89" s="267"/>
      <c r="S89" s="267"/>
      <c r="T89" s="267"/>
      <c r="U89" s="267"/>
      <c r="V89" s="267"/>
      <c r="W89" s="268"/>
      <c r="Y89" s="112" t="s">
        <v>258</v>
      </c>
      <c r="Z89" s="140">
        <f>D101+L101+T101+D128+L128+T128+T155+L155+D155</f>
        <v>0</v>
      </c>
      <c r="AA89" s="112"/>
      <c r="AB89" s="112"/>
      <c r="AC89" s="112"/>
      <c r="AD89" s="112"/>
      <c r="AE89" s="112"/>
      <c r="AF89" s="112"/>
      <c r="AG89" s="112" t="s">
        <v>258</v>
      </c>
      <c r="AH89" s="140">
        <f>E101+M101+U101+E128+M128+U128+E155+M155+U155</f>
        <v>0</v>
      </c>
    </row>
    <row r="90" spans="1:46" ht="13.25" customHeight="1" x14ac:dyDescent="0.3">
      <c r="A90" s="266" t="s">
        <v>856</v>
      </c>
      <c r="B90" s="267" t="str">
        <f>IF(A78="","",LOOKUP(A78,Modules!$A$2:$A$133,Modules!$N$2:$N$133))</f>
        <v/>
      </c>
      <c r="C90" s="267"/>
      <c r="D90" s="267"/>
      <c r="E90" s="267"/>
      <c r="F90" s="267"/>
      <c r="G90" s="268"/>
      <c r="I90" s="266" t="s">
        <v>856</v>
      </c>
      <c r="J90" s="267" t="str">
        <f>IF(I78="","",LOOKUP(I78,Modules!$A$2:$A$133,Modules!$N$2:$N$133))</f>
        <v/>
      </c>
      <c r="K90" s="267"/>
      <c r="L90" s="267"/>
      <c r="M90" s="267"/>
      <c r="N90" s="267"/>
      <c r="O90" s="268"/>
      <c r="Q90" s="266" t="s">
        <v>856</v>
      </c>
      <c r="R90" s="267" t="str">
        <f>IF(Q78="","",LOOKUP(Q78,Modules!$A$2:$A$133,Modules!$N$2:$N$133))</f>
        <v/>
      </c>
      <c r="S90" s="267"/>
      <c r="T90" s="267"/>
      <c r="U90" s="267"/>
      <c r="V90" s="267"/>
      <c r="W90" s="268"/>
      <c r="Y90" s="112" t="s">
        <v>259</v>
      </c>
      <c r="Z90" s="140">
        <f>Carac!O16</f>
        <v>0</v>
      </c>
      <c r="AA90" s="112"/>
      <c r="AB90" s="112"/>
      <c r="AC90" s="112"/>
      <c r="AD90" s="112"/>
      <c r="AE90" s="112"/>
      <c r="AF90" s="112"/>
      <c r="AG90" s="112" t="s">
        <v>259</v>
      </c>
      <c r="AH90" s="140">
        <f>Carac!O17-AH89</f>
        <v>0</v>
      </c>
    </row>
    <row r="91" spans="1:46" ht="13.25" customHeight="1" x14ac:dyDescent="0.3">
      <c r="A91" s="266"/>
      <c r="B91" s="267"/>
      <c r="C91" s="267"/>
      <c r="D91" s="267"/>
      <c r="E91" s="267"/>
      <c r="F91" s="267"/>
      <c r="G91" s="268"/>
      <c r="I91" s="266"/>
      <c r="J91" s="267"/>
      <c r="K91" s="267"/>
      <c r="L91" s="267"/>
      <c r="M91" s="267"/>
      <c r="N91" s="267"/>
      <c r="O91" s="268"/>
      <c r="Q91" s="266"/>
      <c r="R91" s="267"/>
      <c r="S91" s="267"/>
      <c r="T91" s="267"/>
      <c r="U91" s="267"/>
      <c r="V91" s="267"/>
      <c r="W91" s="268"/>
      <c r="Y91" s="112"/>
      <c r="Z91" s="112"/>
      <c r="AA91" s="112"/>
      <c r="AB91" s="112"/>
      <c r="AC91" s="112"/>
      <c r="AD91" s="112"/>
      <c r="AE91" s="112"/>
      <c r="AF91" s="112"/>
      <c r="AG91" s="112"/>
      <c r="AH91" s="112"/>
    </row>
    <row r="92" spans="1:46" ht="13.25" customHeight="1" x14ac:dyDescent="0.3">
      <c r="A92" s="266"/>
      <c r="B92" s="267"/>
      <c r="C92" s="267"/>
      <c r="D92" s="267"/>
      <c r="E92" s="267"/>
      <c r="F92" s="267"/>
      <c r="G92" s="268"/>
      <c r="I92" s="266"/>
      <c r="J92" s="267"/>
      <c r="K92" s="267"/>
      <c r="L92" s="267"/>
      <c r="M92" s="267"/>
      <c r="N92" s="267"/>
      <c r="O92" s="268"/>
      <c r="Q92" s="266"/>
      <c r="R92" s="267"/>
      <c r="S92" s="267"/>
      <c r="T92" s="267"/>
      <c r="U92" s="267"/>
      <c r="V92" s="267"/>
      <c r="W92" s="268"/>
      <c r="Y92" s="112"/>
      <c r="Z92" s="112"/>
      <c r="AA92" s="112"/>
      <c r="AB92" s="112"/>
      <c r="AC92" s="112"/>
      <c r="AD92" s="112"/>
      <c r="AE92" s="112"/>
      <c r="AF92" s="112"/>
      <c r="AG92" s="112"/>
      <c r="AH92" s="112"/>
    </row>
    <row r="93" spans="1:46" ht="13.25" customHeight="1" x14ac:dyDescent="0.3">
      <c r="A93" s="266"/>
      <c r="B93" s="267"/>
      <c r="C93" s="267"/>
      <c r="D93" s="267"/>
      <c r="E93" s="267"/>
      <c r="F93" s="267"/>
      <c r="G93" s="268"/>
      <c r="I93" s="266"/>
      <c r="J93" s="267"/>
      <c r="K93" s="267"/>
      <c r="L93" s="267"/>
      <c r="M93" s="267"/>
      <c r="N93" s="267"/>
      <c r="O93" s="268"/>
      <c r="Q93" s="266"/>
      <c r="R93" s="267"/>
      <c r="S93" s="267"/>
      <c r="T93" s="267"/>
      <c r="U93" s="267"/>
      <c r="V93" s="267"/>
      <c r="W93" s="268"/>
      <c r="Y93" s="112"/>
      <c r="Z93" s="112"/>
      <c r="AA93" s="112"/>
      <c r="AB93" s="112"/>
      <c r="AC93" s="112"/>
      <c r="AD93" s="112"/>
      <c r="AE93" s="112"/>
      <c r="AF93" s="112"/>
      <c r="AG93" s="112"/>
      <c r="AH93" s="112"/>
    </row>
    <row r="94" spans="1:46" ht="13.25" customHeight="1" x14ac:dyDescent="0.3">
      <c r="A94" s="266"/>
      <c r="B94" s="267"/>
      <c r="C94" s="267"/>
      <c r="D94" s="267"/>
      <c r="E94" s="267"/>
      <c r="F94" s="267"/>
      <c r="G94" s="268"/>
      <c r="I94" s="266"/>
      <c r="J94" s="267"/>
      <c r="K94" s="267"/>
      <c r="L94" s="267"/>
      <c r="M94" s="267"/>
      <c r="N94" s="267"/>
      <c r="O94" s="268"/>
      <c r="Q94" s="266"/>
      <c r="R94" s="267"/>
      <c r="S94" s="267"/>
      <c r="T94" s="267"/>
      <c r="U94" s="267"/>
      <c r="V94" s="267"/>
      <c r="W94" s="268"/>
      <c r="Y94" s="112"/>
      <c r="Z94" s="112"/>
      <c r="AA94" s="112"/>
      <c r="AB94" s="112"/>
      <c r="AC94" s="112"/>
      <c r="AD94" s="112"/>
      <c r="AE94" s="112"/>
      <c r="AF94" s="112"/>
      <c r="AG94" s="112"/>
      <c r="AH94" s="112"/>
    </row>
    <row r="95" spans="1:46" ht="13.25" customHeight="1" x14ac:dyDescent="0.3">
      <c r="A95" s="266" t="s">
        <v>857</v>
      </c>
      <c r="B95" s="267" t="str">
        <f>IF(A78="","",LOOKUP(A78,Modules!$A$2:$A$133,Modules!$O$2:$O$133))</f>
        <v/>
      </c>
      <c r="C95" s="267"/>
      <c r="D95" s="267"/>
      <c r="E95" s="267"/>
      <c r="F95" s="267"/>
      <c r="G95" s="268"/>
      <c r="I95" s="266" t="s">
        <v>857</v>
      </c>
      <c r="J95" s="267" t="str">
        <f>IF(I78="","",LOOKUP(I78,Modules!$A$2:$A$133,Modules!$O$2:$O$133))</f>
        <v/>
      </c>
      <c r="K95" s="267"/>
      <c r="L95" s="267"/>
      <c r="M95" s="267"/>
      <c r="N95" s="267"/>
      <c r="O95" s="268"/>
      <c r="Q95" s="266" t="s">
        <v>857</v>
      </c>
      <c r="R95" s="267" t="str">
        <f>IF(Q78="","",LOOKUP(Q78,Modules!$A$2:$A$133,Modules!$O$2:$O$133))</f>
        <v/>
      </c>
      <c r="S95" s="267"/>
      <c r="T95" s="267"/>
      <c r="U95" s="267"/>
      <c r="V95" s="267"/>
      <c r="W95" s="268"/>
      <c r="Y95" s="112"/>
      <c r="Z95" s="112"/>
      <c r="AA95" s="112"/>
      <c r="AB95" s="112"/>
      <c r="AC95" s="112"/>
      <c r="AD95" s="112"/>
      <c r="AE95" s="141" t="s">
        <v>10</v>
      </c>
      <c r="AF95" s="112"/>
      <c r="AG95" s="112"/>
      <c r="AH95" s="112"/>
    </row>
    <row r="96" spans="1:46" ht="13.25" customHeight="1" x14ac:dyDescent="0.3">
      <c r="A96" s="266"/>
      <c r="B96" s="267"/>
      <c r="C96" s="267"/>
      <c r="D96" s="267"/>
      <c r="E96" s="267"/>
      <c r="F96" s="267"/>
      <c r="G96" s="268"/>
      <c r="I96" s="266"/>
      <c r="J96" s="267"/>
      <c r="K96" s="267"/>
      <c r="L96" s="267"/>
      <c r="M96" s="267"/>
      <c r="N96" s="267"/>
      <c r="O96" s="268"/>
      <c r="Q96" s="266"/>
      <c r="R96" s="267"/>
      <c r="S96" s="267"/>
      <c r="T96" s="267"/>
      <c r="U96" s="267"/>
      <c r="V96" s="267"/>
      <c r="W96" s="268"/>
      <c r="Y96" s="112"/>
      <c r="Z96" s="112"/>
      <c r="AA96" s="112"/>
      <c r="AB96" s="112"/>
      <c r="AC96" s="112"/>
      <c r="AD96" s="112"/>
      <c r="AE96" s="112" t="s">
        <v>258</v>
      </c>
      <c r="AF96" s="140">
        <f>+C101+K101+S101+C128+K128+S128+S155+K155+C155</f>
        <v>0</v>
      </c>
      <c r="AG96" s="112"/>
      <c r="AH96" s="112"/>
    </row>
    <row r="97" spans="1:34" ht="13.25" customHeight="1" x14ac:dyDescent="0.3">
      <c r="A97" s="266"/>
      <c r="B97" s="267"/>
      <c r="C97" s="267"/>
      <c r="D97" s="267"/>
      <c r="E97" s="267"/>
      <c r="F97" s="267"/>
      <c r="G97" s="268"/>
      <c r="I97" s="266"/>
      <c r="J97" s="267"/>
      <c r="K97" s="267"/>
      <c r="L97" s="267"/>
      <c r="M97" s="267"/>
      <c r="N97" s="267"/>
      <c r="O97" s="268"/>
      <c r="Q97" s="266"/>
      <c r="R97" s="267"/>
      <c r="S97" s="267"/>
      <c r="T97" s="267"/>
      <c r="U97" s="267"/>
      <c r="V97" s="267"/>
      <c r="W97" s="268"/>
      <c r="Y97" s="112"/>
      <c r="Z97" s="112"/>
      <c r="AA97" s="112"/>
      <c r="AB97" s="112"/>
      <c r="AC97" s="112"/>
      <c r="AD97" s="112"/>
      <c r="AE97" s="112" t="s">
        <v>259</v>
      </c>
      <c r="AF97" s="140">
        <f>Carac!O15-AF96</f>
        <v>0</v>
      </c>
      <c r="AG97" s="112"/>
      <c r="AH97" s="112"/>
    </row>
    <row r="98" spans="1:34" ht="13.25" customHeight="1" x14ac:dyDescent="0.3">
      <c r="A98" s="266"/>
      <c r="B98" s="267"/>
      <c r="C98" s="267"/>
      <c r="D98" s="267"/>
      <c r="E98" s="267"/>
      <c r="F98" s="267"/>
      <c r="G98" s="268"/>
      <c r="I98" s="266"/>
      <c r="J98" s="267"/>
      <c r="K98" s="267"/>
      <c r="L98" s="267"/>
      <c r="M98" s="267"/>
      <c r="N98" s="267"/>
      <c r="O98" s="268"/>
      <c r="Q98" s="266"/>
      <c r="R98" s="267"/>
      <c r="S98" s="267"/>
      <c r="T98" s="267"/>
      <c r="U98" s="267"/>
      <c r="V98" s="267"/>
      <c r="W98" s="268"/>
      <c r="Y98" s="112"/>
      <c r="Z98" s="112"/>
      <c r="AA98" s="112"/>
      <c r="AB98" s="112"/>
      <c r="AC98" s="112"/>
      <c r="AD98" s="112"/>
      <c r="AE98" s="112"/>
      <c r="AF98" s="112"/>
      <c r="AG98" s="112"/>
      <c r="AH98" s="112"/>
    </row>
    <row r="99" spans="1:34" ht="13.25" customHeight="1" thickBot="1" x14ac:dyDescent="0.35">
      <c r="A99" s="279"/>
      <c r="B99" s="288"/>
      <c r="C99" s="288"/>
      <c r="D99" s="288"/>
      <c r="E99" s="288"/>
      <c r="F99" s="288"/>
      <c r="G99" s="289"/>
      <c r="I99" s="279"/>
      <c r="J99" s="288"/>
      <c r="K99" s="288"/>
      <c r="L99" s="288"/>
      <c r="M99" s="288"/>
      <c r="N99" s="288"/>
      <c r="O99" s="289"/>
      <c r="Q99" s="279"/>
      <c r="R99" s="288"/>
      <c r="S99" s="288"/>
      <c r="T99" s="288"/>
      <c r="U99" s="288"/>
      <c r="V99" s="288"/>
      <c r="W99" s="289"/>
      <c r="Y99" s="112"/>
      <c r="Z99" s="112"/>
      <c r="AA99" s="112"/>
      <c r="AB99" s="112"/>
      <c r="AC99" s="112"/>
      <c r="AD99" s="112"/>
      <c r="AE99" s="112"/>
      <c r="AF99" s="112"/>
      <c r="AG99" s="112"/>
      <c r="AH99" s="112"/>
    </row>
    <row r="100" spans="1:34" ht="13.25" customHeight="1" x14ac:dyDescent="0.3">
      <c r="A100" s="282" t="s">
        <v>251</v>
      </c>
      <c r="B100" s="151" t="s">
        <v>9</v>
      </c>
      <c r="C100" s="151" t="s">
        <v>10</v>
      </c>
      <c r="D100" s="151" t="s">
        <v>858</v>
      </c>
      <c r="E100" s="151" t="s">
        <v>859</v>
      </c>
      <c r="F100" s="151" t="s">
        <v>860</v>
      </c>
      <c r="G100" s="152" t="s">
        <v>861</v>
      </c>
      <c r="I100" s="282" t="s">
        <v>251</v>
      </c>
      <c r="J100" s="151" t="s">
        <v>9</v>
      </c>
      <c r="K100" s="151" t="s">
        <v>10</v>
      </c>
      <c r="L100" s="151" t="s">
        <v>858</v>
      </c>
      <c r="M100" s="151" t="s">
        <v>859</v>
      </c>
      <c r="N100" s="151" t="s">
        <v>860</v>
      </c>
      <c r="O100" s="152" t="s">
        <v>861</v>
      </c>
      <c r="Q100" s="282" t="s">
        <v>251</v>
      </c>
      <c r="R100" s="151" t="s">
        <v>9</v>
      </c>
      <c r="S100" s="151" t="s">
        <v>10</v>
      </c>
      <c r="T100" s="151" t="s">
        <v>858</v>
      </c>
      <c r="U100" s="151" t="s">
        <v>859</v>
      </c>
      <c r="V100" s="151" t="s">
        <v>860</v>
      </c>
      <c r="W100" s="152" t="s">
        <v>861</v>
      </c>
      <c r="Y100" s="112"/>
      <c r="Z100" s="112"/>
      <c r="AA100" s="112"/>
      <c r="AB100" s="112"/>
      <c r="AC100" s="112"/>
      <c r="AD100" s="112"/>
      <c r="AE100" s="112"/>
      <c r="AF100" s="112"/>
      <c r="AG100" s="112"/>
      <c r="AH100" s="112"/>
    </row>
    <row r="101" spans="1:34" ht="13.25" customHeight="1" thickBot="1" x14ac:dyDescent="0.35">
      <c r="A101" s="283"/>
      <c r="B101" s="143">
        <f>IF(A78="",0,LOOKUP(A78,Modules!$A$2:$A$133,Modules!$G$2:$G$133))</f>
        <v>0</v>
      </c>
      <c r="C101" s="143">
        <f>IF(A78="",0,LOOKUP(A78,Modules!$A$2:$A$133,Modules!$H$2:$H$133))</f>
        <v>0</v>
      </c>
      <c r="D101" s="143">
        <f>IF(A78="",0,LOOKUP(A78,Modules!$A$2:$A$133,Modules!$I$2:$I$133))</f>
        <v>0</v>
      </c>
      <c r="E101" s="143">
        <f>IF(A78="",0,LOOKUP(A78,Modules!$A$2:$A$133,Modules!$J$2:$J$133))</f>
        <v>0</v>
      </c>
      <c r="F101" s="143">
        <f>IF(A78="",0,LOOKUP(A78,Modules!$A$2:$A$133,Modules!$K$2:$K$133))</f>
        <v>0</v>
      </c>
      <c r="G101" s="144">
        <f>IF(A78="",0,LOOKUP(A78,Modules!$A$2:$A$133,Modules!$L$2:$L$133))</f>
        <v>0</v>
      </c>
      <c r="I101" s="283"/>
      <c r="J101" s="143">
        <f>IF(I78="",0,LOOKUP(I78,Modules!$A$2:$A$133,Modules!$G$2:$G$133))</f>
        <v>0</v>
      </c>
      <c r="K101" s="143">
        <f>IF(I78="",0,LOOKUP(I78,Modules!$A$2:$A$133,Modules!$H$2:$H$133))</f>
        <v>0</v>
      </c>
      <c r="L101" s="143">
        <f>IF(I78="",0,LOOKUP(I78,Modules!$A$2:$A$133,Modules!$I$2:$I$133))</f>
        <v>0</v>
      </c>
      <c r="M101" s="143">
        <f>IF(I78="",0,LOOKUP(I78,Modules!$A$2:$A$133,Modules!$J$2:$J$133))</f>
        <v>0</v>
      </c>
      <c r="N101" s="143">
        <f>IF(I78="",0,LOOKUP(I78,Modules!$A$2:$A$133,Modules!$K$2:$K$133))</f>
        <v>0</v>
      </c>
      <c r="O101" s="144">
        <f>IF(I78="",0,LOOKUP(I78,Modules!$A$2:$A$133,Modules!$L$2:$L$133))</f>
        <v>0</v>
      </c>
      <c r="Q101" s="283"/>
      <c r="R101" s="143">
        <f>IF(Q78="",0,LOOKUP(Q78,Modules!$A$2:$A$133,Modules!$G$2:$G$133))</f>
        <v>0</v>
      </c>
      <c r="S101" s="143">
        <f>IF(Q78="",0,LOOKUP(Q78,Modules!$A$2:$A$133,Modules!$H$2:$H$133))</f>
        <v>0</v>
      </c>
      <c r="T101" s="143">
        <f>IF(Q78="",0,LOOKUP(Q78,Modules!$A$2:$A$133,Modules!$I$2:$I$133))</f>
        <v>0</v>
      </c>
      <c r="U101" s="143">
        <f>IF(Q78="",0,LOOKUP(Q78,Modules!$A$2:$A$133,Modules!$J$2:$J$133))</f>
        <v>0</v>
      </c>
      <c r="V101" s="143">
        <f>IF(Q78="",0,LOOKUP(Q78,Modules!$A$2:$A$133,Modules!$K$2:$K$133))</f>
        <v>0</v>
      </c>
      <c r="W101" s="144">
        <f>IF(Q78="",0,LOOKUP(Q78,Modules!$A$2:$A$133,Modules!$L$2:$L$133))</f>
        <v>0</v>
      </c>
      <c r="Y101" s="112"/>
      <c r="Z101" s="112"/>
      <c r="AA101" s="112"/>
      <c r="AB101" s="112"/>
      <c r="AC101" s="112"/>
      <c r="AD101" s="112"/>
      <c r="AE101" s="112"/>
      <c r="AF101" s="112"/>
      <c r="AG101" s="112"/>
      <c r="AH101" s="112"/>
    </row>
    <row r="102" spans="1:34" ht="13.25" customHeight="1" thickBot="1" x14ac:dyDescent="0.35">
      <c r="Y102" s="112"/>
      <c r="Z102" s="112"/>
      <c r="AA102" s="112"/>
      <c r="AB102" s="112"/>
      <c r="AC102" s="112"/>
      <c r="AD102" s="112"/>
      <c r="AE102" s="112"/>
      <c r="AF102" s="112"/>
      <c r="AG102" s="112"/>
      <c r="AH102" s="112"/>
    </row>
    <row r="103" spans="1:34" ht="13.25" customHeight="1" x14ac:dyDescent="0.3">
      <c r="A103" s="290" t="s">
        <v>250</v>
      </c>
      <c r="B103" s="291"/>
      <c r="C103" s="291"/>
      <c r="D103" s="291"/>
      <c r="E103" s="291"/>
      <c r="F103" s="294" t="str">
        <f>IF(A105="","",IF(O1048568="-","-",_xlfn.IMAGE(O1048568)))</f>
        <v/>
      </c>
      <c r="G103" s="295"/>
      <c r="I103" s="290" t="s">
        <v>239</v>
      </c>
      <c r="J103" s="291"/>
      <c r="K103" s="291"/>
      <c r="L103" s="291"/>
      <c r="M103" s="291"/>
      <c r="N103" s="294" t="str">
        <f>IF(I105="","",IF(S1048568="-","-",_xlfn.IMAGE(S1048568)))</f>
        <v/>
      </c>
      <c r="O103" s="295"/>
      <c r="Q103" s="290" t="s">
        <v>240</v>
      </c>
      <c r="R103" s="291"/>
      <c r="S103" s="291"/>
      <c r="T103" s="291"/>
      <c r="U103" s="291"/>
      <c r="V103" s="294" t="str">
        <f>IF(Q105="","",IF(X1048568="-","-",_xlfn.IMAGE(X1048568)))</f>
        <v/>
      </c>
      <c r="W103" s="295"/>
      <c r="Y103" s="112"/>
      <c r="Z103" s="112"/>
      <c r="AA103" s="112"/>
      <c r="AB103" s="112"/>
      <c r="AC103" s="112"/>
      <c r="AD103" s="112"/>
      <c r="AE103" s="112"/>
      <c r="AF103" s="112"/>
      <c r="AG103" s="112"/>
      <c r="AH103" s="112"/>
    </row>
    <row r="104" spans="1:34" ht="13.25" customHeight="1" x14ac:dyDescent="0.3">
      <c r="A104" s="292"/>
      <c r="B104" s="293"/>
      <c r="C104" s="293"/>
      <c r="D104" s="293"/>
      <c r="E104" s="293"/>
      <c r="F104" s="296"/>
      <c r="G104" s="297"/>
      <c r="I104" s="292"/>
      <c r="J104" s="293"/>
      <c r="K104" s="293"/>
      <c r="L104" s="293"/>
      <c r="M104" s="293"/>
      <c r="N104" s="296"/>
      <c r="O104" s="297"/>
      <c r="Q104" s="292"/>
      <c r="R104" s="293"/>
      <c r="S104" s="293"/>
      <c r="T104" s="293"/>
      <c r="U104" s="293"/>
      <c r="V104" s="296"/>
      <c r="W104" s="297"/>
      <c r="Y104" s="112"/>
      <c r="Z104" s="139" t="s">
        <v>13</v>
      </c>
      <c r="AA104" s="112"/>
      <c r="AB104" s="112"/>
      <c r="AC104" s="112"/>
      <c r="AD104" s="112"/>
      <c r="AE104" s="112"/>
      <c r="AF104" s="139" t="s">
        <v>14</v>
      </c>
      <c r="AG104" s="112"/>
      <c r="AH104" s="112"/>
    </row>
    <row r="105" spans="1:34" ht="13.25" customHeight="1" x14ac:dyDescent="0.3">
      <c r="A105" s="300"/>
      <c r="B105" s="301"/>
      <c r="C105" s="301"/>
      <c r="D105" s="301"/>
      <c r="E105" s="301"/>
      <c r="F105" s="296"/>
      <c r="G105" s="297"/>
      <c r="I105" s="300"/>
      <c r="J105" s="301"/>
      <c r="K105" s="301"/>
      <c r="L105" s="301"/>
      <c r="M105" s="301"/>
      <c r="N105" s="296"/>
      <c r="O105" s="297"/>
      <c r="Q105" s="300"/>
      <c r="R105" s="301"/>
      <c r="S105" s="301"/>
      <c r="T105" s="301"/>
      <c r="U105" s="301"/>
      <c r="V105" s="296"/>
      <c r="W105" s="297"/>
      <c r="Y105" s="112"/>
      <c r="Z105" s="112" t="s">
        <v>258</v>
      </c>
      <c r="AA105" s="140">
        <f>+F155+N155+V155+V101+N101+F101+F128+N128+V128</f>
        <v>0</v>
      </c>
      <c r="AB105" s="112"/>
      <c r="AC105" s="112"/>
      <c r="AD105" s="112"/>
      <c r="AE105" s="112"/>
      <c r="AF105" s="112" t="s">
        <v>258</v>
      </c>
      <c r="AG105" s="140">
        <f>G101+O101+W101+G128+O128+W128+G155+O155+W155</f>
        <v>0</v>
      </c>
      <c r="AH105" s="112"/>
    </row>
    <row r="106" spans="1:34" ht="13.25" customHeight="1" thickBot="1" x14ac:dyDescent="0.35">
      <c r="A106" s="302"/>
      <c r="B106" s="303"/>
      <c r="C106" s="303"/>
      <c r="D106" s="303"/>
      <c r="E106" s="303"/>
      <c r="F106" s="298"/>
      <c r="G106" s="299"/>
      <c r="I106" s="302"/>
      <c r="J106" s="303"/>
      <c r="K106" s="303"/>
      <c r="L106" s="303"/>
      <c r="M106" s="303"/>
      <c r="N106" s="298"/>
      <c r="O106" s="299"/>
      <c r="Q106" s="302"/>
      <c r="R106" s="303"/>
      <c r="S106" s="303"/>
      <c r="T106" s="303"/>
      <c r="U106" s="303"/>
      <c r="V106" s="298"/>
      <c r="W106" s="299"/>
      <c r="Y106" s="112"/>
      <c r="Z106" s="112" t="s">
        <v>259</v>
      </c>
      <c r="AA106" s="140">
        <f>Carac!O18-AA105</f>
        <v>0</v>
      </c>
      <c r="AB106" s="112"/>
      <c r="AC106" s="112"/>
      <c r="AD106" s="112"/>
      <c r="AE106" s="112"/>
      <c r="AF106" s="112" t="s">
        <v>259</v>
      </c>
      <c r="AG106" s="140">
        <f>Carac!O19-AG105</f>
        <v>0</v>
      </c>
      <c r="AH106" s="112"/>
    </row>
    <row r="107" spans="1:34" ht="13.5" x14ac:dyDescent="0.3">
      <c r="A107" s="145" t="s">
        <v>655</v>
      </c>
      <c r="B107" s="324" t="str">
        <f>IF(A105="","",LOOKUP(A105,Modules!$A$2:$A$133,Modules!$B$2:$B$133))</f>
        <v/>
      </c>
      <c r="C107" s="325"/>
      <c r="D107" s="326" t="s">
        <v>205</v>
      </c>
      <c r="E107" s="149" t="s">
        <v>855</v>
      </c>
      <c r="F107" s="149" t="s">
        <v>856</v>
      </c>
      <c r="G107" s="150" t="s">
        <v>857</v>
      </c>
      <c r="I107" s="145" t="s">
        <v>655</v>
      </c>
      <c r="J107" s="304" t="str">
        <f>IF(I105="","",LOOKUP(I105,Modules!$A$2:$A$133,Modules!$B$2:$B$133))</f>
        <v/>
      </c>
      <c r="K107" s="305"/>
      <c r="L107" s="306" t="s">
        <v>205</v>
      </c>
      <c r="M107" s="149" t="s">
        <v>855</v>
      </c>
      <c r="N107" s="149" t="s">
        <v>856</v>
      </c>
      <c r="O107" s="150" t="s">
        <v>857</v>
      </c>
      <c r="Q107" s="145" t="s">
        <v>655</v>
      </c>
      <c r="R107" s="304" t="str">
        <f>IF(Q105="","",LOOKUP(Q105,Modules!$A$2:$A$133,Modules!$B$2:$B$133))</f>
        <v/>
      </c>
      <c r="S107" s="305"/>
      <c r="T107" s="306" t="s">
        <v>205</v>
      </c>
      <c r="U107" s="149" t="s">
        <v>855</v>
      </c>
      <c r="V107" s="149" t="s">
        <v>856</v>
      </c>
      <c r="W107" s="150" t="s">
        <v>857</v>
      </c>
      <c r="Y107" s="162"/>
      <c r="Z107" s="162"/>
      <c r="AA107" s="162"/>
      <c r="AB107" s="162"/>
      <c r="AC107" s="162"/>
      <c r="AD107" s="162"/>
      <c r="AE107" s="162"/>
      <c r="AF107" s="162"/>
      <c r="AG107" s="162"/>
      <c r="AH107" s="162"/>
    </row>
    <row r="108" spans="1:34" ht="14" thickBot="1" x14ac:dyDescent="0.35">
      <c r="A108" s="153" t="s">
        <v>656</v>
      </c>
      <c r="B108" s="308" t="str">
        <f>IF(A105="","",LOOKUP(A105,Modules!$A$2:$A$133,Modules!$C$2:$C$133))</f>
        <v/>
      </c>
      <c r="C108" s="309"/>
      <c r="D108" s="327"/>
      <c r="E108" s="147" t="str">
        <f>IF(A105="","",LOOKUP(A105,Modules!$A$2:$A$133,Modules!$D$2:$D$133))</f>
        <v/>
      </c>
      <c r="F108" s="147" t="str">
        <f>IF(A105="","",LOOKUP(A105,Modules!$A$2:$A$133,Modules!$E$2:$E$133))</f>
        <v/>
      </c>
      <c r="G108" s="148" t="str">
        <f>IF(A105="","",LOOKUP(A105,Modules!$A$2:$A$133,Modules!$F$2:$F$133))</f>
        <v/>
      </c>
      <c r="I108" s="153" t="s">
        <v>656</v>
      </c>
      <c r="J108" s="259" t="str">
        <f>IF(I105="","",LOOKUP(I105,Modules!$A$2:$A$133,Modules!$C$2:$C$133))</f>
        <v/>
      </c>
      <c r="K108" s="260"/>
      <c r="L108" s="307"/>
      <c r="M108" s="147" t="str">
        <f>IF(I105="","",LOOKUP(I105,Modules!$A$2:$A$133,Modules!$D$2:$D$133))</f>
        <v/>
      </c>
      <c r="N108" s="147" t="str">
        <f>IF(I105="","",LOOKUP(I105,Modules!$A$2:$A$133,Modules!$E$2:$E$133))</f>
        <v/>
      </c>
      <c r="O108" s="148" t="str">
        <f>IF(I105="","",LOOKUP(I105,Modules!$A$2:$A$133,Modules!$F$2:$F$133))</f>
        <v/>
      </c>
      <c r="Q108" s="153" t="s">
        <v>656</v>
      </c>
      <c r="R108" s="259" t="str">
        <f>IF(Q105="","",LOOKUP(Q105,Modules!$A$2:$A$133,Modules!$C$2:$C$133))</f>
        <v/>
      </c>
      <c r="S108" s="260"/>
      <c r="T108" s="307"/>
      <c r="U108" s="147" t="str">
        <f>IF(Q105="","",LOOKUP(Q105,Modules!$A$2:$A$133,Modules!$D$2:$D$133))</f>
        <v/>
      </c>
      <c r="V108" s="147" t="str">
        <f>IF(Q105="","",LOOKUP(Q105,Modules!$A$2:$A$133,Modules!$E$2:$E$133))</f>
        <v/>
      </c>
      <c r="W108" s="148" t="str">
        <f>IF(Q105="","",LOOKUP(Q105,Modules!$A$2:$A$133,Modules!$F$2:$F$133))</f>
        <v/>
      </c>
      <c r="Y108" s="162"/>
      <c r="Z108" s="162"/>
      <c r="AA108" s="162"/>
      <c r="AB108" s="162"/>
      <c r="AC108" s="162"/>
      <c r="AD108" s="162"/>
      <c r="AE108" s="162"/>
      <c r="AF108" s="162"/>
      <c r="AG108" s="162"/>
      <c r="AH108" s="162"/>
    </row>
    <row r="109" spans="1:34" ht="13.5" x14ac:dyDescent="0.3">
      <c r="A109" s="154" t="s">
        <v>657</v>
      </c>
      <c r="B109" s="308" t="str">
        <f>IF(A105="","",LOOKUP(A105,Modules!$A$2:$A$133,Modules!$P$2:$P$133))</f>
        <v/>
      </c>
      <c r="C109" s="309"/>
      <c r="D109" s="155" t="s">
        <v>658</v>
      </c>
      <c r="E109" s="310" t="str">
        <f>IF(A105="","",LOOKUP(A105,Modules!$A$2:$A$133,Modules!$Q$2:$Q$133))</f>
        <v/>
      </c>
      <c r="F109" s="311"/>
      <c r="G109" s="312"/>
      <c r="I109" s="154" t="s">
        <v>657</v>
      </c>
      <c r="J109" s="259" t="str">
        <f>IF(I105="","",LOOKUP(I105,Modules!$A$2:$A$133,Modules!$P$2:$P$133))</f>
        <v/>
      </c>
      <c r="K109" s="260"/>
      <c r="L109" s="155" t="s">
        <v>658</v>
      </c>
      <c r="M109" s="284" t="str">
        <f>IF(I105="","",LOOKUP(I105,Modules!$A$2:$A$133,Modules!$Q$2:$Q$133))</f>
        <v/>
      </c>
      <c r="N109" s="284"/>
      <c r="O109" s="285"/>
      <c r="Q109" s="154" t="s">
        <v>657</v>
      </c>
      <c r="R109" s="259" t="str">
        <f>IF(Q105="","",LOOKUP(Q105,Modules!$A$2:$A$133,Modules!$P$2:$P$133))</f>
        <v/>
      </c>
      <c r="S109" s="260"/>
      <c r="T109" s="155" t="s">
        <v>658</v>
      </c>
      <c r="U109" s="284" t="str">
        <f>IF(Q105="","",LOOKUP(Q105,Modules!$A$2:$A$133,Modules!$Q$2:$Q$133))</f>
        <v/>
      </c>
      <c r="V109" s="284"/>
      <c r="W109" s="285"/>
    </row>
    <row r="110" spans="1:34" ht="14" thickBot="1" x14ac:dyDescent="0.35">
      <c r="A110" s="146" t="s">
        <v>8</v>
      </c>
      <c r="B110" s="313" t="str">
        <f>IF(A105="","",LOOKUP(A105,Modules!$A$2:$A$133,Modules!$S$2:$S$133))</f>
        <v/>
      </c>
      <c r="C110" s="314"/>
      <c r="D110" s="156" t="s">
        <v>87</v>
      </c>
      <c r="E110" s="315" t="str">
        <f>IF(A105="","",LOOKUP(A105,Modules!$A$2:$A$133,Modules!$R$2:$R$133))</f>
        <v/>
      </c>
      <c r="F110" s="316"/>
      <c r="G110" s="317"/>
      <c r="I110" s="146" t="s">
        <v>8</v>
      </c>
      <c r="J110" s="261" t="str">
        <f>IF(I105="","",LOOKUP(I105,Modules!$A$2:$A$133,Modules!$S$2:$S$133))</f>
        <v/>
      </c>
      <c r="K110" s="262"/>
      <c r="L110" s="156" t="s">
        <v>87</v>
      </c>
      <c r="M110" s="286" t="str">
        <f>IF(I105="","",LOOKUP(I105,Modules!$A$2:$A$133,Modules!$R$2:$R$133))</f>
        <v/>
      </c>
      <c r="N110" s="286"/>
      <c r="O110" s="287"/>
      <c r="Q110" s="146" t="s">
        <v>8</v>
      </c>
      <c r="R110" s="261" t="str">
        <f>IF(Q105="","",LOOKUP(Q105,Modules!$A$2:$A$133,Modules!$S$2:$S$133))</f>
        <v/>
      </c>
      <c r="S110" s="262"/>
      <c r="T110" s="156" t="s">
        <v>87</v>
      </c>
      <c r="U110" s="286" t="str">
        <f>IF(Q105="","",LOOKUP(Q105,Modules!$A$2:$A$133,Modules!$R$2:$R$133))</f>
        <v/>
      </c>
      <c r="V110" s="286"/>
      <c r="W110" s="287"/>
    </row>
    <row r="111" spans="1:34" ht="13.5" x14ac:dyDescent="0.3">
      <c r="A111" s="318" t="s">
        <v>90</v>
      </c>
      <c r="B111" s="319"/>
      <c r="C111" s="319"/>
      <c r="D111" s="319"/>
      <c r="E111" s="319"/>
      <c r="F111" s="319"/>
      <c r="G111" s="320"/>
      <c r="I111" s="263" t="s">
        <v>90</v>
      </c>
      <c r="J111" s="264"/>
      <c r="K111" s="264"/>
      <c r="L111" s="264"/>
      <c r="M111" s="264"/>
      <c r="N111" s="264"/>
      <c r="O111" s="265"/>
      <c r="Q111" s="263" t="s">
        <v>90</v>
      </c>
      <c r="R111" s="264"/>
      <c r="S111" s="264"/>
      <c r="T111" s="264"/>
      <c r="U111" s="264"/>
      <c r="V111" s="264"/>
      <c r="W111" s="265"/>
    </row>
    <row r="112" spans="1:34" ht="13" customHeight="1" x14ac:dyDescent="0.3">
      <c r="A112" s="321" t="s">
        <v>855</v>
      </c>
      <c r="B112" s="280" t="str">
        <f>IF(A105="","",LOOKUP(A105,Modules!$A$2:$A$133,Modules!$M$2:$M$133))</f>
        <v/>
      </c>
      <c r="C112" s="280"/>
      <c r="D112" s="280"/>
      <c r="E112" s="280"/>
      <c r="F112" s="280"/>
      <c r="G112" s="281"/>
      <c r="I112" s="266" t="s">
        <v>855</v>
      </c>
      <c r="J112" s="280" t="str">
        <f>IF(I105="","",LOOKUP(I105,Modules!$A$2:$A$133,Modules!$M$2:$M$133))</f>
        <v/>
      </c>
      <c r="K112" s="280"/>
      <c r="L112" s="280"/>
      <c r="M112" s="280"/>
      <c r="N112" s="280"/>
      <c r="O112" s="281"/>
      <c r="Q112" s="266" t="s">
        <v>855</v>
      </c>
      <c r="R112" s="280" t="str">
        <f>IF(Q105="","",LOOKUP(Q105,Modules!$A$2:$A$133,Modules!$M$2:$M$133))</f>
        <v/>
      </c>
      <c r="S112" s="280"/>
      <c r="T112" s="280"/>
      <c r="U112" s="280"/>
      <c r="V112" s="280"/>
      <c r="W112" s="281"/>
    </row>
    <row r="113" spans="1:23" ht="13" customHeight="1" x14ac:dyDescent="0.3">
      <c r="A113" s="322"/>
      <c r="B113" s="280"/>
      <c r="C113" s="280"/>
      <c r="D113" s="280"/>
      <c r="E113" s="280"/>
      <c r="F113" s="280"/>
      <c r="G113" s="281"/>
      <c r="I113" s="266"/>
      <c r="J113" s="280"/>
      <c r="K113" s="280"/>
      <c r="L113" s="280"/>
      <c r="M113" s="280"/>
      <c r="N113" s="280"/>
      <c r="O113" s="281"/>
      <c r="Q113" s="266"/>
      <c r="R113" s="280"/>
      <c r="S113" s="280"/>
      <c r="T113" s="280"/>
      <c r="U113" s="280"/>
      <c r="V113" s="280"/>
      <c r="W113" s="281"/>
    </row>
    <row r="114" spans="1:23" ht="13" customHeight="1" x14ac:dyDescent="0.3">
      <c r="A114" s="322"/>
      <c r="B114" s="280"/>
      <c r="C114" s="280"/>
      <c r="D114" s="280"/>
      <c r="E114" s="280"/>
      <c r="F114" s="280"/>
      <c r="G114" s="281"/>
      <c r="I114" s="266"/>
      <c r="J114" s="280"/>
      <c r="K114" s="280"/>
      <c r="L114" s="280"/>
      <c r="M114" s="280"/>
      <c r="N114" s="280"/>
      <c r="O114" s="281"/>
      <c r="Q114" s="266"/>
      <c r="R114" s="280"/>
      <c r="S114" s="280"/>
      <c r="T114" s="280"/>
      <c r="U114" s="280"/>
      <c r="V114" s="280"/>
      <c r="W114" s="281"/>
    </row>
    <row r="115" spans="1:23" ht="13" customHeight="1" x14ac:dyDescent="0.3">
      <c r="A115" s="322"/>
      <c r="B115" s="280"/>
      <c r="C115" s="280"/>
      <c r="D115" s="280"/>
      <c r="E115" s="280"/>
      <c r="F115" s="280"/>
      <c r="G115" s="281"/>
      <c r="I115" s="266"/>
      <c r="J115" s="280"/>
      <c r="K115" s="280"/>
      <c r="L115" s="280"/>
      <c r="M115" s="280"/>
      <c r="N115" s="280"/>
      <c r="O115" s="281"/>
      <c r="Q115" s="266"/>
      <c r="R115" s="280"/>
      <c r="S115" s="280"/>
      <c r="T115" s="280"/>
      <c r="U115" s="280"/>
      <c r="V115" s="280"/>
      <c r="W115" s="281"/>
    </row>
    <row r="116" spans="1:23" ht="13" customHeight="1" x14ac:dyDescent="0.3">
      <c r="A116" s="323"/>
      <c r="B116" s="280"/>
      <c r="C116" s="280"/>
      <c r="D116" s="280"/>
      <c r="E116" s="280"/>
      <c r="F116" s="280"/>
      <c r="G116" s="281"/>
      <c r="I116" s="266"/>
      <c r="J116" s="280"/>
      <c r="K116" s="280"/>
      <c r="L116" s="280"/>
      <c r="M116" s="280"/>
      <c r="N116" s="280"/>
      <c r="O116" s="281"/>
      <c r="Q116" s="266"/>
      <c r="R116" s="280"/>
      <c r="S116" s="280"/>
      <c r="T116" s="280"/>
      <c r="U116" s="280"/>
      <c r="V116" s="280"/>
      <c r="W116" s="281"/>
    </row>
    <row r="117" spans="1:23" ht="13" customHeight="1" x14ac:dyDescent="0.3">
      <c r="A117" s="321" t="s">
        <v>856</v>
      </c>
      <c r="B117" s="280" t="str">
        <f>IF(A105="","",LOOKUP(A105,Modules!$A$2:$A$133,Modules!$N$2:$N$133))</f>
        <v/>
      </c>
      <c r="C117" s="280"/>
      <c r="D117" s="280"/>
      <c r="E117" s="280"/>
      <c r="F117" s="280"/>
      <c r="G117" s="281"/>
      <c r="I117" s="266" t="s">
        <v>856</v>
      </c>
      <c r="J117" s="280" t="str">
        <f>IF(I105="","",LOOKUP(I105,Modules!$A$2:$A$133,Modules!$N$2:$N$133))</f>
        <v/>
      </c>
      <c r="K117" s="280"/>
      <c r="L117" s="280"/>
      <c r="M117" s="280"/>
      <c r="N117" s="280"/>
      <c r="O117" s="281"/>
      <c r="Q117" s="266" t="s">
        <v>856</v>
      </c>
      <c r="R117" s="280" t="str">
        <f>IF(Q105="","",LOOKUP(Q105,Modules!$A$2:$A$133,Modules!$N$2:$N$133))</f>
        <v/>
      </c>
      <c r="S117" s="280"/>
      <c r="T117" s="280"/>
      <c r="U117" s="280"/>
      <c r="V117" s="280"/>
      <c r="W117" s="281"/>
    </row>
    <row r="118" spans="1:23" ht="13" customHeight="1" x14ac:dyDescent="0.3">
      <c r="A118" s="322"/>
      <c r="B118" s="280"/>
      <c r="C118" s="280"/>
      <c r="D118" s="280"/>
      <c r="E118" s="280"/>
      <c r="F118" s="280"/>
      <c r="G118" s="281"/>
      <c r="I118" s="266"/>
      <c r="J118" s="280"/>
      <c r="K118" s="280"/>
      <c r="L118" s="280"/>
      <c r="M118" s="280"/>
      <c r="N118" s="280"/>
      <c r="O118" s="281"/>
      <c r="Q118" s="266"/>
      <c r="R118" s="280"/>
      <c r="S118" s="280"/>
      <c r="T118" s="280"/>
      <c r="U118" s="280"/>
      <c r="V118" s="280"/>
      <c r="W118" s="281"/>
    </row>
    <row r="119" spans="1:23" ht="13" customHeight="1" x14ac:dyDescent="0.3">
      <c r="A119" s="322"/>
      <c r="B119" s="280"/>
      <c r="C119" s="280"/>
      <c r="D119" s="280"/>
      <c r="E119" s="280"/>
      <c r="F119" s="280"/>
      <c r="G119" s="281"/>
      <c r="I119" s="266"/>
      <c r="J119" s="280"/>
      <c r="K119" s="280"/>
      <c r="L119" s="280"/>
      <c r="M119" s="280"/>
      <c r="N119" s="280"/>
      <c r="O119" s="281"/>
      <c r="Q119" s="266"/>
      <c r="R119" s="280"/>
      <c r="S119" s="280"/>
      <c r="T119" s="280"/>
      <c r="U119" s="280"/>
      <c r="V119" s="280"/>
      <c r="W119" s="281"/>
    </row>
    <row r="120" spans="1:23" ht="13" customHeight="1" x14ac:dyDescent="0.3">
      <c r="A120" s="322"/>
      <c r="B120" s="280"/>
      <c r="C120" s="280"/>
      <c r="D120" s="280"/>
      <c r="E120" s="280"/>
      <c r="F120" s="280"/>
      <c r="G120" s="281"/>
      <c r="I120" s="266"/>
      <c r="J120" s="280"/>
      <c r="K120" s="280"/>
      <c r="L120" s="280"/>
      <c r="M120" s="280"/>
      <c r="N120" s="280"/>
      <c r="O120" s="281"/>
      <c r="Q120" s="266"/>
      <c r="R120" s="280"/>
      <c r="S120" s="280"/>
      <c r="T120" s="280"/>
      <c r="U120" s="280"/>
      <c r="V120" s="280"/>
      <c r="W120" s="281"/>
    </row>
    <row r="121" spans="1:23" ht="13" customHeight="1" x14ac:dyDescent="0.3">
      <c r="A121" s="323"/>
      <c r="B121" s="280"/>
      <c r="C121" s="280"/>
      <c r="D121" s="280"/>
      <c r="E121" s="280"/>
      <c r="F121" s="280"/>
      <c r="G121" s="281"/>
      <c r="I121" s="266"/>
      <c r="J121" s="280"/>
      <c r="K121" s="280"/>
      <c r="L121" s="280"/>
      <c r="M121" s="280"/>
      <c r="N121" s="280"/>
      <c r="O121" s="281"/>
      <c r="Q121" s="266"/>
      <c r="R121" s="280"/>
      <c r="S121" s="280"/>
      <c r="T121" s="280"/>
      <c r="U121" s="280"/>
      <c r="V121" s="280"/>
      <c r="W121" s="281"/>
    </row>
    <row r="122" spans="1:23" ht="13" customHeight="1" x14ac:dyDescent="0.3">
      <c r="A122" s="266" t="s">
        <v>857</v>
      </c>
      <c r="B122" s="280" t="str">
        <f>IF(A105="","",LOOKUP(A105,Modules!$A$2:$A$133,Modules!$O$2:$O$133))</f>
        <v/>
      </c>
      <c r="C122" s="280"/>
      <c r="D122" s="280"/>
      <c r="E122" s="280"/>
      <c r="F122" s="280"/>
      <c r="G122" s="281"/>
      <c r="I122" s="266" t="s">
        <v>857</v>
      </c>
      <c r="J122" s="280" t="str">
        <f>IF(I105="","",LOOKUP(I105,Modules!$A$2:$A$133,Modules!$O$2:$O$133))</f>
        <v/>
      </c>
      <c r="K122" s="280"/>
      <c r="L122" s="280"/>
      <c r="M122" s="280"/>
      <c r="N122" s="280"/>
      <c r="O122" s="281"/>
      <c r="Q122" s="266" t="s">
        <v>857</v>
      </c>
      <c r="R122" s="280" t="str">
        <f>IF(Q105="","",LOOKUP(Q105,Modules!$A$2:$A$133,Modules!$O$2:$O$133))</f>
        <v/>
      </c>
      <c r="S122" s="280"/>
      <c r="T122" s="280"/>
      <c r="U122" s="280"/>
      <c r="V122" s="280"/>
      <c r="W122" s="281"/>
    </row>
    <row r="123" spans="1:23" ht="13" customHeight="1" x14ac:dyDescent="0.3">
      <c r="A123" s="266"/>
      <c r="B123" s="280"/>
      <c r="C123" s="280"/>
      <c r="D123" s="280"/>
      <c r="E123" s="280"/>
      <c r="F123" s="280"/>
      <c r="G123" s="281"/>
      <c r="I123" s="266"/>
      <c r="J123" s="280"/>
      <c r="K123" s="280"/>
      <c r="L123" s="280"/>
      <c r="M123" s="280"/>
      <c r="N123" s="280"/>
      <c r="O123" s="281"/>
      <c r="Q123" s="266"/>
      <c r="R123" s="280"/>
      <c r="S123" s="280"/>
      <c r="T123" s="280"/>
      <c r="U123" s="280"/>
      <c r="V123" s="280"/>
      <c r="W123" s="281"/>
    </row>
    <row r="124" spans="1:23" ht="13" customHeight="1" x14ac:dyDescent="0.3">
      <c r="A124" s="266"/>
      <c r="B124" s="280"/>
      <c r="C124" s="280"/>
      <c r="D124" s="280"/>
      <c r="E124" s="280"/>
      <c r="F124" s="280"/>
      <c r="G124" s="281"/>
      <c r="I124" s="266"/>
      <c r="J124" s="280"/>
      <c r="K124" s="280"/>
      <c r="L124" s="280"/>
      <c r="M124" s="280"/>
      <c r="N124" s="280"/>
      <c r="O124" s="281"/>
      <c r="Q124" s="266"/>
      <c r="R124" s="280"/>
      <c r="S124" s="280"/>
      <c r="T124" s="280"/>
      <c r="U124" s="280"/>
      <c r="V124" s="280"/>
      <c r="W124" s="281"/>
    </row>
    <row r="125" spans="1:23" ht="13" customHeight="1" x14ac:dyDescent="0.3">
      <c r="A125" s="266"/>
      <c r="B125" s="280"/>
      <c r="C125" s="280"/>
      <c r="D125" s="280"/>
      <c r="E125" s="280"/>
      <c r="F125" s="280"/>
      <c r="G125" s="281"/>
      <c r="I125" s="266"/>
      <c r="J125" s="280"/>
      <c r="K125" s="280"/>
      <c r="L125" s="280"/>
      <c r="M125" s="280"/>
      <c r="N125" s="280"/>
      <c r="O125" s="281"/>
      <c r="Q125" s="266"/>
      <c r="R125" s="280"/>
      <c r="S125" s="280"/>
      <c r="T125" s="280"/>
      <c r="U125" s="280"/>
      <c r="V125" s="280"/>
      <c r="W125" s="281"/>
    </row>
    <row r="126" spans="1:23" ht="13.5" customHeight="1" thickBot="1" x14ac:dyDescent="0.35">
      <c r="A126" s="279"/>
      <c r="B126" s="280"/>
      <c r="C126" s="280"/>
      <c r="D126" s="280"/>
      <c r="E126" s="280"/>
      <c r="F126" s="280"/>
      <c r="G126" s="281"/>
      <c r="I126" s="279"/>
      <c r="J126" s="280"/>
      <c r="K126" s="280"/>
      <c r="L126" s="280"/>
      <c r="M126" s="280"/>
      <c r="N126" s="280"/>
      <c r="O126" s="281"/>
      <c r="Q126" s="279"/>
      <c r="R126" s="280"/>
      <c r="S126" s="280"/>
      <c r="T126" s="280"/>
      <c r="U126" s="280"/>
      <c r="V126" s="280"/>
      <c r="W126" s="281"/>
    </row>
    <row r="127" spans="1:23" ht="13.5" x14ac:dyDescent="0.3">
      <c r="A127" s="282" t="s">
        <v>251</v>
      </c>
      <c r="B127" s="151" t="s">
        <v>9</v>
      </c>
      <c r="C127" s="151" t="s">
        <v>10</v>
      </c>
      <c r="D127" s="151" t="s">
        <v>858</v>
      </c>
      <c r="E127" s="151" t="s">
        <v>859</v>
      </c>
      <c r="F127" s="151" t="s">
        <v>860</v>
      </c>
      <c r="G127" s="152" t="s">
        <v>861</v>
      </c>
      <c r="I127" s="282" t="s">
        <v>251</v>
      </c>
      <c r="J127" s="151" t="s">
        <v>9</v>
      </c>
      <c r="K127" s="151" t="s">
        <v>10</v>
      </c>
      <c r="L127" s="151" t="s">
        <v>858</v>
      </c>
      <c r="M127" s="151" t="s">
        <v>859</v>
      </c>
      <c r="N127" s="151" t="s">
        <v>860</v>
      </c>
      <c r="O127" s="152" t="s">
        <v>861</v>
      </c>
      <c r="Q127" s="282" t="s">
        <v>251</v>
      </c>
      <c r="R127" s="151" t="s">
        <v>9</v>
      </c>
      <c r="S127" s="151" t="s">
        <v>10</v>
      </c>
      <c r="T127" s="151" t="s">
        <v>858</v>
      </c>
      <c r="U127" s="151" t="s">
        <v>859</v>
      </c>
      <c r="V127" s="151" t="s">
        <v>860</v>
      </c>
      <c r="W127" s="152" t="s">
        <v>861</v>
      </c>
    </row>
    <row r="128" spans="1:23" ht="13.5" customHeight="1" thickBot="1" x14ac:dyDescent="0.35">
      <c r="A128" s="283"/>
      <c r="B128" s="143">
        <f>IF(A105="",0,LOOKUP(A105,Modules!$A$2:$A$133,Modules!$G$2:$G$133))</f>
        <v>0</v>
      </c>
      <c r="C128" s="143">
        <f>IF(A105="",0,LOOKUP(A105,Modules!$A$2:$A$133,Modules!$H$2:$H$133))</f>
        <v>0</v>
      </c>
      <c r="D128" s="143">
        <f>IF(A105="",0,LOOKUP(A105,Modules!$A$2:$A$133,Modules!$I$2:$I$133))</f>
        <v>0</v>
      </c>
      <c r="E128" s="143">
        <f>IF(A105="",0,LOOKUP(A105,Modules!$A$2:$A$133,Modules!$J$2:$J$133))</f>
        <v>0</v>
      </c>
      <c r="F128" s="143">
        <f>IF(A105="",0,LOOKUP(A105,Modules!$A$2:$A$133,Modules!$K$2:$K$133))</f>
        <v>0</v>
      </c>
      <c r="G128" s="144">
        <f>IF(A105="",0,LOOKUP(A105,Modules!$A$2:$A$133,Modules!$L$2:$L$133))</f>
        <v>0</v>
      </c>
      <c r="I128" s="283"/>
      <c r="J128" s="143">
        <f>IF(I105="",0,LOOKUP(I105,Modules!$A$2:$A$133,Modules!$G$2:$G$133))</f>
        <v>0</v>
      </c>
      <c r="K128" s="143">
        <f>IF(I105="",0,LOOKUP(I105,Modules!$A$2:$A$133,Modules!$H$2:$H$133))</f>
        <v>0</v>
      </c>
      <c r="L128" s="143">
        <f>IF(I105="",0,LOOKUP(I105,Modules!$A$2:$A$133,Modules!$I$2:$I$133))</f>
        <v>0</v>
      </c>
      <c r="M128" s="143">
        <f>IF(I105="",0,LOOKUP(I105,Modules!$A$2:$A$133,Modules!$J$2:$J$133))</f>
        <v>0</v>
      </c>
      <c r="N128" s="143">
        <f>IF(I105="",0,LOOKUP(I105,Modules!$A$2:$A$133,Modules!$K$2:$K$133))</f>
        <v>0</v>
      </c>
      <c r="O128" s="144">
        <f>IF(I105="",0,LOOKUP(I105,Modules!$A$2:$A$133,Modules!$L$2:$L$133))</f>
        <v>0</v>
      </c>
      <c r="Q128" s="283"/>
      <c r="R128" s="143">
        <f>IF(Q105="",0,LOOKUP(Q105,Modules!$A$2:$A$133,Modules!$G$2:$G$133))</f>
        <v>0</v>
      </c>
      <c r="S128" s="143">
        <f>IF(Q105="",0,LOOKUP(Q105,Modules!$A$2:$A$133,Modules!$H$2:$H$133))</f>
        <v>0</v>
      </c>
      <c r="T128" s="143">
        <f>IF(Q105="",0,LOOKUP(Q105,Modules!$A$2:$A$133,Modules!$I$2:$I$133))</f>
        <v>0</v>
      </c>
      <c r="U128" s="143">
        <f>IF(Q105="",0,LOOKUP(Q105,Modules!$A$2:$A$133,Modules!$J$2:$J$133))</f>
        <v>0</v>
      </c>
      <c r="V128" s="143">
        <f>IF(Q105="",0,LOOKUP(Q105,Modules!$A$2:$A$133,Modules!$K$2:$K$133))</f>
        <v>0</v>
      </c>
      <c r="W128" s="144">
        <f>IF(Q105="",0,LOOKUP(Q105,Modules!$A$2:$A$133,Modules!$L$2:$L$133))</f>
        <v>0</v>
      </c>
    </row>
    <row r="129" spans="1:23" ht="13.5" thickBot="1" x14ac:dyDescent="0.35"/>
    <row r="130" spans="1:23" x14ac:dyDescent="0.3">
      <c r="A130" s="290" t="s">
        <v>241</v>
      </c>
      <c r="B130" s="291"/>
      <c r="C130" s="291"/>
      <c r="D130" s="291"/>
      <c r="E130" s="291"/>
      <c r="F130" s="294" t="str">
        <f>IF(A132="","",IF(O1048569="-","-",_xlfn.IMAGE(O1048569)))</f>
        <v/>
      </c>
      <c r="G130" s="295"/>
      <c r="I130" s="290" t="s">
        <v>242</v>
      </c>
      <c r="J130" s="291"/>
      <c r="K130" s="291"/>
      <c r="L130" s="291"/>
      <c r="M130" s="291"/>
      <c r="N130" s="294" t="str">
        <f>IF(I132="","",IF(S1048569="-","-",_xlfn.IMAGE(S1048569)))</f>
        <v/>
      </c>
      <c r="O130" s="295"/>
      <c r="Q130" s="290" t="s">
        <v>243</v>
      </c>
      <c r="R130" s="291"/>
      <c r="S130" s="291"/>
      <c r="T130" s="291"/>
      <c r="U130" s="291"/>
      <c r="V130" s="294" t="str">
        <f>IF(Q132="","",IF(X1048569="-","-",_xlfn.IMAGE(X1048569)))</f>
        <v/>
      </c>
      <c r="W130" s="295"/>
    </row>
    <row r="131" spans="1:23" x14ac:dyDescent="0.3">
      <c r="A131" s="292"/>
      <c r="B131" s="293"/>
      <c r="C131" s="293"/>
      <c r="D131" s="293"/>
      <c r="E131" s="293"/>
      <c r="F131" s="296"/>
      <c r="G131" s="297"/>
      <c r="I131" s="292"/>
      <c r="J131" s="293"/>
      <c r="K131" s="293"/>
      <c r="L131" s="293"/>
      <c r="M131" s="293"/>
      <c r="N131" s="296"/>
      <c r="O131" s="297"/>
      <c r="Q131" s="292"/>
      <c r="R131" s="293"/>
      <c r="S131" s="293"/>
      <c r="T131" s="293"/>
      <c r="U131" s="293"/>
      <c r="V131" s="296"/>
      <c r="W131" s="297"/>
    </row>
    <row r="132" spans="1:23" x14ac:dyDescent="0.3">
      <c r="A132" s="300"/>
      <c r="B132" s="301"/>
      <c r="C132" s="301"/>
      <c r="D132" s="301"/>
      <c r="E132" s="301"/>
      <c r="F132" s="296"/>
      <c r="G132" s="297"/>
      <c r="I132" s="300"/>
      <c r="J132" s="301"/>
      <c r="K132" s="301"/>
      <c r="L132" s="301"/>
      <c r="M132" s="301"/>
      <c r="N132" s="296"/>
      <c r="O132" s="297"/>
      <c r="Q132" s="300"/>
      <c r="R132" s="301"/>
      <c r="S132" s="301"/>
      <c r="T132" s="301"/>
      <c r="U132" s="301"/>
      <c r="V132" s="296"/>
      <c r="W132" s="297"/>
    </row>
    <row r="133" spans="1:23" ht="13.5" thickBot="1" x14ac:dyDescent="0.35">
      <c r="A133" s="302"/>
      <c r="B133" s="303"/>
      <c r="C133" s="303"/>
      <c r="D133" s="303"/>
      <c r="E133" s="303"/>
      <c r="F133" s="298"/>
      <c r="G133" s="299"/>
      <c r="I133" s="302"/>
      <c r="J133" s="303"/>
      <c r="K133" s="303"/>
      <c r="L133" s="303"/>
      <c r="M133" s="303"/>
      <c r="N133" s="298"/>
      <c r="O133" s="299"/>
      <c r="Q133" s="302"/>
      <c r="R133" s="303"/>
      <c r="S133" s="303"/>
      <c r="T133" s="303"/>
      <c r="U133" s="303"/>
      <c r="V133" s="298"/>
      <c r="W133" s="299"/>
    </row>
    <row r="134" spans="1:23" ht="13.5" x14ac:dyDescent="0.3">
      <c r="A134" s="145" t="s">
        <v>655</v>
      </c>
      <c r="B134" s="304" t="str">
        <f>IF(A132="","",LOOKUP(A132,Modules!$A$2:$A$133,Modules!$B$2:$B$133))</f>
        <v/>
      </c>
      <c r="C134" s="305"/>
      <c r="D134" s="306" t="s">
        <v>205</v>
      </c>
      <c r="E134" s="149" t="s">
        <v>855</v>
      </c>
      <c r="F134" s="149" t="s">
        <v>856</v>
      </c>
      <c r="G134" s="150" t="s">
        <v>857</v>
      </c>
      <c r="I134" s="145" t="s">
        <v>655</v>
      </c>
      <c r="J134" s="304" t="str">
        <f>IF(I132="","",LOOKUP(I132,Modules!$A$2:$A$133,Modules!$B$2:$B$133))</f>
        <v/>
      </c>
      <c r="K134" s="305"/>
      <c r="L134" s="306" t="s">
        <v>205</v>
      </c>
      <c r="M134" s="149" t="s">
        <v>855</v>
      </c>
      <c r="N134" s="149" t="s">
        <v>856</v>
      </c>
      <c r="O134" s="150" t="s">
        <v>857</v>
      </c>
      <c r="Q134" s="145" t="s">
        <v>655</v>
      </c>
      <c r="R134" s="304" t="str">
        <f>IF(Q132="","",LOOKUP(Q132,Modules!$A$2:$A$133,Modules!$B$2:$B$133))</f>
        <v/>
      </c>
      <c r="S134" s="305"/>
      <c r="T134" s="306" t="s">
        <v>205</v>
      </c>
      <c r="U134" s="149" t="s">
        <v>855</v>
      </c>
      <c r="V134" s="149" t="s">
        <v>856</v>
      </c>
      <c r="W134" s="150" t="s">
        <v>857</v>
      </c>
    </row>
    <row r="135" spans="1:23" ht="14" thickBot="1" x14ac:dyDescent="0.35">
      <c r="A135" s="153" t="s">
        <v>656</v>
      </c>
      <c r="B135" s="259" t="str">
        <f>IF(A132="","",LOOKUP(A132,Modules!$A$2:$A$133,Modules!$C$2:$C$133))</f>
        <v/>
      </c>
      <c r="C135" s="260"/>
      <c r="D135" s="307"/>
      <c r="E135" s="147" t="str">
        <f>IF(A132="","",LOOKUP(A132,Modules!$A$2:$A$133,Modules!$D$2:$D$133))</f>
        <v/>
      </c>
      <c r="F135" s="147" t="str">
        <f>IF(A132="","",LOOKUP(A132,Modules!$A$2:$A$133,Modules!$E$2:$E$133))</f>
        <v/>
      </c>
      <c r="G135" s="148" t="str">
        <f>IF(A132="","",LOOKUP(A132,Modules!$A$2:$A$133,Modules!$F$2:$F$133))</f>
        <v/>
      </c>
      <c r="I135" s="153" t="s">
        <v>656</v>
      </c>
      <c r="J135" s="259" t="str">
        <f>IF(I132="","",LOOKUP(I132,Modules!$A$2:$A$133,Modules!$C$2:$C$133))</f>
        <v/>
      </c>
      <c r="K135" s="260"/>
      <c r="L135" s="307"/>
      <c r="M135" s="147" t="str">
        <f>IF(I132="","",LOOKUP(I132,Modules!$A$2:$A$133,Modules!$D$2:$D$133))</f>
        <v/>
      </c>
      <c r="N135" s="147" t="str">
        <f>IF(I132="","",LOOKUP(I132,Modules!$A$2:$A$133,Modules!$E$2:$E$133))</f>
        <v/>
      </c>
      <c r="O135" s="148" t="str">
        <f>IF(I132="","",LOOKUP(I132,Modules!$A$2:$A$133,Modules!$F$2:$F$133))</f>
        <v/>
      </c>
      <c r="Q135" s="153" t="s">
        <v>656</v>
      </c>
      <c r="R135" s="259" t="str">
        <f>IF(Q132="","",LOOKUP(Q132,Modules!$A$2:$A$133,Modules!$C$2:$C$133))</f>
        <v/>
      </c>
      <c r="S135" s="260"/>
      <c r="T135" s="307"/>
      <c r="U135" s="147" t="str">
        <f>IF(Q132="","",LOOKUP(Q132,Modules!$A$2:$A$133,Modules!$D$2:$D$133))</f>
        <v/>
      </c>
      <c r="V135" s="147" t="str">
        <f>IF(Q132="","",LOOKUP(Q132,Modules!$A$2:$A$133,Modules!$E$2:$E$133))</f>
        <v/>
      </c>
      <c r="W135" s="148" t="str">
        <f>IF(Q132="","",LOOKUP(Q132,Modules!$A$2:$A$133,Modules!$F$2:$F$133))</f>
        <v/>
      </c>
    </row>
    <row r="136" spans="1:23" ht="13.5" x14ac:dyDescent="0.3">
      <c r="A136" s="154" t="s">
        <v>657</v>
      </c>
      <c r="B136" s="259" t="str">
        <f>IF(A132="","",LOOKUP(A132,Modules!$A$2:$A$133,Modules!$P$2:$P$133))</f>
        <v/>
      </c>
      <c r="C136" s="260"/>
      <c r="D136" s="155" t="s">
        <v>658</v>
      </c>
      <c r="E136" s="284" t="str">
        <f>IF(A132="","",LOOKUP(A132,Modules!$A$2:$A$133,Modules!$Q$2:$Q$133))</f>
        <v/>
      </c>
      <c r="F136" s="284"/>
      <c r="G136" s="285"/>
      <c r="I136" s="154" t="s">
        <v>657</v>
      </c>
      <c r="J136" s="259" t="str">
        <f>IF(I132="","",LOOKUP(I132,Modules!$A$2:$A$133,Modules!$P$2:$P$133))</f>
        <v/>
      </c>
      <c r="K136" s="260"/>
      <c r="L136" s="155" t="s">
        <v>658</v>
      </c>
      <c r="M136" s="284" t="str">
        <f>IF(I132="","",LOOKUP(I132,Modules!$A$2:$A$133,Modules!$Q$2:$Q$133))</f>
        <v/>
      </c>
      <c r="N136" s="284"/>
      <c r="O136" s="285"/>
      <c r="Q136" s="154" t="s">
        <v>657</v>
      </c>
      <c r="R136" s="259" t="str">
        <f>IF(Q132="","",LOOKUP(Q132,Modules!$A$2:$A$133,Modules!$P$2:$P$133))</f>
        <v/>
      </c>
      <c r="S136" s="260"/>
      <c r="T136" s="155" t="s">
        <v>658</v>
      </c>
      <c r="U136" s="284" t="str">
        <f>IF(Q132="","",LOOKUP(Q132,Modules!$A$2:$A$133,Modules!$Q$2:$Q$133))</f>
        <v/>
      </c>
      <c r="V136" s="284"/>
      <c r="W136" s="285"/>
    </row>
    <row r="137" spans="1:23" ht="14" thickBot="1" x14ac:dyDescent="0.35">
      <c r="A137" s="146" t="s">
        <v>8</v>
      </c>
      <c r="B137" s="261" t="str">
        <f>IF(A132="","",LOOKUP(A132,Modules!$A$2:$A$133,Modules!$S$2:$S$133))</f>
        <v/>
      </c>
      <c r="C137" s="262"/>
      <c r="D137" s="156" t="s">
        <v>87</v>
      </c>
      <c r="E137" s="286" t="str">
        <f>IF(A132="","",LOOKUP(A132,Modules!$A$2:$A$133,Modules!$R$2:$R$133))</f>
        <v/>
      </c>
      <c r="F137" s="286"/>
      <c r="G137" s="287"/>
      <c r="I137" s="146" t="s">
        <v>8</v>
      </c>
      <c r="J137" s="261" t="str">
        <f>IF(I132="","",LOOKUP(I132,Modules!$A$2:$A$133,Modules!$S$2:$S$133))</f>
        <v/>
      </c>
      <c r="K137" s="262"/>
      <c r="L137" s="156" t="s">
        <v>87</v>
      </c>
      <c r="M137" s="286" t="str">
        <f>IF(I132="","",LOOKUP(I132,Modules!$A$2:$A$133,Modules!$R$2:$R$133))</f>
        <v/>
      </c>
      <c r="N137" s="286"/>
      <c r="O137" s="287"/>
      <c r="Q137" s="146" t="s">
        <v>8</v>
      </c>
      <c r="R137" s="261" t="str">
        <f>IF(Q132="","",LOOKUP(Q132,Modules!$A$2:$A$133,Modules!$S$2:$S$133))</f>
        <v/>
      </c>
      <c r="S137" s="262"/>
      <c r="T137" s="156" t="s">
        <v>87</v>
      </c>
      <c r="U137" s="286" t="str">
        <f>IF(Q132="","",LOOKUP(Q132,Modules!$A$2:$A$133,Modules!$R$2:$R$133))</f>
        <v/>
      </c>
      <c r="V137" s="286"/>
      <c r="W137" s="287"/>
    </row>
    <row r="138" spans="1:23" ht="13.5" x14ac:dyDescent="0.3">
      <c r="A138" s="263" t="s">
        <v>90</v>
      </c>
      <c r="B138" s="264"/>
      <c r="C138" s="264"/>
      <c r="D138" s="264"/>
      <c r="E138" s="264"/>
      <c r="F138" s="264"/>
      <c r="G138" s="265"/>
      <c r="I138" s="263" t="s">
        <v>90</v>
      </c>
      <c r="J138" s="264"/>
      <c r="K138" s="264"/>
      <c r="L138" s="264"/>
      <c r="M138" s="264"/>
      <c r="N138" s="264"/>
      <c r="O138" s="265"/>
      <c r="Q138" s="263" t="s">
        <v>90</v>
      </c>
      <c r="R138" s="264"/>
      <c r="S138" s="264"/>
      <c r="T138" s="264"/>
      <c r="U138" s="264"/>
      <c r="V138" s="264"/>
      <c r="W138" s="265"/>
    </row>
    <row r="139" spans="1:23" x14ac:dyDescent="0.3">
      <c r="A139" s="266" t="s">
        <v>855</v>
      </c>
      <c r="B139" s="280" t="str">
        <f>IF(A132="","",LOOKUP(A132,Modules!$A$2:$A$133,Modules!$M$2:$M$133))</f>
        <v/>
      </c>
      <c r="C139" s="280"/>
      <c r="D139" s="280"/>
      <c r="E139" s="280"/>
      <c r="F139" s="280"/>
      <c r="G139" s="281"/>
      <c r="I139" s="266" t="s">
        <v>855</v>
      </c>
      <c r="J139" s="280" t="str">
        <f>IF(I132="","",LOOKUP(I132,Modules!$A$2:$A$133,Modules!$M$2:$M$133))</f>
        <v/>
      </c>
      <c r="K139" s="280"/>
      <c r="L139" s="280"/>
      <c r="M139" s="280"/>
      <c r="N139" s="280"/>
      <c r="O139" s="281"/>
      <c r="Q139" s="266" t="s">
        <v>855</v>
      </c>
      <c r="R139" s="280" t="str">
        <f>IF(Q132="","",LOOKUP(Q132,Modules!$A$2:$A$133,Modules!$M$2:$M$133))</f>
        <v/>
      </c>
      <c r="S139" s="280"/>
      <c r="T139" s="280"/>
      <c r="U139" s="280"/>
      <c r="V139" s="280"/>
      <c r="W139" s="281"/>
    </row>
    <row r="140" spans="1:23" x14ac:dyDescent="0.3">
      <c r="A140" s="266"/>
      <c r="B140" s="280"/>
      <c r="C140" s="280"/>
      <c r="D140" s="280"/>
      <c r="E140" s="280"/>
      <c r="F140" s="280"/>
      <c r="G140" s="281"/>
      <c r="I140" s="266"/>
      <c r="J140" s="280"/>
      <c r="K140" s="280"/>
      <c r="L140" s="280"/>
      <c r="M140" s="280"/>
      <c r="N140" s="280"/>
      <c r="O140" s="281"/>
      <c r="Q140" s="266"/>
      <c r="R140" s="280"/>
      <c r="S140" s="280"/>
      <c r="T140" s="280"/>
      <c r="U140" s="280"/>
      <c r="V140" s="280"/>
      <c r="W140" s="281"/>
    </row>
    <row r="141" spans="1:23" x14ac:dyDescent="0.3">
      <c r="A141" s="266"/>
      <c r="B141" s="280"/>
      <c r="C141" s="280"/>
      <c r="D141" s="280"/>
      <c r="E141" s="280"/>
      <c r="F141" s="280"/>
      <c r="G141" s="281"/>
      <c r="I141" s="266"/>
      <c r="J141" s="280"/>
      <c r="K141" s="280"/>
      <c r="L141" s="280"/>
      <c r="M141" s="280"/>
      <c r="N141" s="280"/>
      <c r="O141" s="281"/>
      <c r="Q141" s="266"/>
      <c r="R141" s="280"/>
      <c r="S141" s="280"/>
      <c r="T141" s="280"/>
      <c r="U141" s="280"/>
      <c r="V141" s="280"/>
      <c r="W141" s="281"/>
    </row>
    <row r="142" spans="1:23" x14ac:dyDescent="0.3">
      <c r="A142" s="266"/>
      <c r="B142" s="280"/>
      <c r="C142" s="280"/>
      <c r="D142" s="280"/>
      <c r="E142" s="280"/>
      <c r="F142" s="280"/>
      <c r="G142" s="281"/>
      <c r="I142" s="266"/>
      <c r="J142" s="280"/>
      <c r="K142" s="280"/>
      <c r="L142" s="280"/>
      <c r="M142" s="280"/>
      <c r="N142" s="280"/>
      <c r="O142" s="281"/>
      <c r="Q142" s="266"/>
      <c r="R142" s="280"/>
      <c r="S142" s="280"/>
      <c r="T142" s="280"/>
      <c r="U142" s="280"/>
      <c r="V142" s="280"/>
      <c r="W142" s="281"/>
    </row>
    <row r="143" spans="1:23" x14ac:dyDescent="0.3">
      <c r="A143" s="266"/>
      <c r="B143" s="280"/>
      <c r="C143" s="280"/>
      <c r="D143" s="280"/>
      <c r="E143" s="280"/>
      <c r="F143" s="280"/>
      <c r="G143" s="281"/>
      <c r="I143" s="266"/>
      <c r="J143" s="280"/>
      <c r="K143" s="280"/>
      <c r="L143" s="280"/>
      <c r="M143" s="280"/>
      <c r="N143" s="280"/>
      <c r="O143" s="281"/>
      <c r="Q143" s="266"/>
      <c r="R143" s="280"/>
      <c r="S143" s="280"/>
      <c r="T143" s="280"/>
      <c r="U143" s="280"/>
      <c r="V143" s="280"/>
      <c r="W143" s="281"/>
    </row>
    <row r="144" spans="1:23" ht="13" customHeight="1" x14ac:dyDescent="0.3">
      <c r="A144" s="266" t="s">
        <v>856</v>
      </c>
      <c r="B144" s="267" t="str">
        <f>IF(A132="","",LOOKUP(A132,Modules!$A$2:$A$133,Modules!$N$2:$N$133))</f>
        <v/>
      </c>
      <c r="C144" s="267"/>
      <c r="D144" s="267"/>
      <c r="E144" s="267"/>
      <c r="F144" s="267"/>
      <c r="G144" s="268"/>
      <c r="I144" s="266" t="s">
        <v>856</v>
      </c>
      <c r="J144" s="267" t="str">
        <f>IF(I132="","",LOOKUP(I132,Modules!$A$2:$A$133,Modules!$N$2:$N$133))</f>
        <v/>
      </c>
      <c r="K144" s="267"/>
      <c r="L144" s="267"/>
      <c r="M144" s="267"/>
      <c r="N144" s="267"/>
      <c r="O144" s="268"/>
      <c r="Q144" s="266" t="s">
        <v>856</v>
      </c>
      <c r="R144" s="280" t="str">
        <f>IF(Q132="","",LOOKUP(Q132,Modules!$A$2:$A$133,Modules!$N$2:$N$133))</f>
        <v/>
      </c>
      <c r="S144" s="280"/>
      <c r="T144" s="280"/>
      <c r="U144" s="280"/>
      <c r="V144" s="280"/>
      <c r="W144" s="281"/>
    </row>
    <row r="145" spans="1:23" ht="13" customHeight="1" x14ac:dyDescent="0.3">
      <c r="A145" s="266"/>
      <c r="B145" s="267"/>
      <c r="C145" s="267"/>
      <c r="D145" s="267"/>
      <c r="E145" s="267"/>
      <c r="F145" s="267"/>
      <c r="G145" s="268"/>
      <c r="I145" s="266"/>
      <c r="J145" s="267"/>
      <c r="K145" s="267"/>
      <c r="L145" s="267"/>
      <c r="M145" s="267"/>
      <c r="N145" s="267"/>
      <c r="O145" s="268"/>
      <c r="Q145" s="266"/>
      <c r="R145" s="280"/>
      <c r="S145" s="280"/>
      <c r="T145" s="280"/>
      <c r="U145" s="280"/>
      <c r="V145" s="280"/>
      <c r="W145" s="281"/>
    </row>
    <row r="146" spans="1:23" ht="13" customHeight="1" x14ac:dyDescent="0.3">
      <c r="A146" s="266"/>
      <c r="B146" s="267"/>
      <c r="C146" s="267"/>
      <c r="D146" s="267"/>
      <c r="E146" s="267"/>
      <c r="F146" s="267"/>
      <c r="G146" s="268"/>
      <c r="I146" s="266"/>
      <c r="J146" s="267"/>
      <c r="K146" s="267"/>
      <c r="L146" s="267"/>
      <c r="M146" s="267"/>
      <c r="N146" s="267"/>
      <c r="O146" s="268"/>
      <c r="Q146" s="266"/>
      <c r="R146" s="280"/>
      <c r="S146" s="280"/>
      <c r="T146" s="280"/>
      <c r="U146" s="280"/>
      <c r="V146" s="280"/>
      <c r="W146" s="281"/>
    </row>
    <row r="147" spans="1:23" ht="13" customHeight="1" x14ac:dyDescent="0.3">
      <c r="A147" s="266"/>
      <c r="B147" s="267"/>
      <c r="C147" s="267"/>
      <c r="D147" s="267"/>
      <c r="E147" s="267"/>
      <c r="F147" s="267"/>
      <c r="G147" s="268"/>
      <c r="I147" s="266"/>
      <c r="J147" s="267"/>
      <c r="K147" s="267"/>
      <c r="L147" s="267"/>
      <c r="M147" s="267"/>
      <c r="N147" s="267"/>
      <c r="O147" s="268"/>
      <c r="Q147" s="266"/>
      <c r="R147" s="280"/>
      <c r="S147" s="280"/>
      <c r="T147" s="280"/>
      <c r="U147" s="280"/>
      <c r="V147" s="280"/>
      <c r="W147" s="281"/>
    </row>
    <row r="148" spans="1:23" ht="13" customHeight="1" x14ac:dyDescent="0.3">
      <c r="A148" s="266"/>
      <c r="B148" s="267"/>
      <c r="C148" s="267"/>
      <c r="D148" s="267"/>
      <c r="E148" s="267"/>
      <c r="F148" s="267"/>
      <c r="G148" s="268"/>
      <c r="I148" s="266"/>
      <c r="J148" s="267"/>
      <c r="K148" s="267"/>
      <c r="L148" s="267"/>
      <c r="M148" s="267"/>
      <c r="N148" s="267"/>
      <c r="O148" s="268"/>
      <c r="Q148" s="266"/>
      <c r="R148" s="280"/>
      <c r="S148" s="280"/>
      <c r="T148" s="280"/>
      <c r="U148" s="280"/>
      <c r="V148" s="280"/>
      <c r="W148" s="281"/>
    </row>
    <row r="149" spans="1:23" ht="13" customHeight="1" x14ac:dyDescent="0.3">
      <c r="A149" s="266" t="s">
        <v>857</v>
      </c>
      <c r="B149" s="267" t="str">
        <f>IF(A132="","",LOOKUP(A132,Modules!$A$2:$A$133,Modules!$O$2:$O$133))</f>
        <v/>
      </c>
      <c r="C149" s="267"/>
      <c r="D149" s="267"/>
      <c r="E149" s="267"/>
      <c r="F149" s="267"/>
      <c r="G149" s="268"/>
      <c r="I149" s="266" t="s">
        <v>857</v>
      </c>
      <c r="J149" s="267" t="str">
        <f>IF(I132="","",LOOKUP(I132,Modules!$A$2:$A$133,Modules!$O$2:$O$133))</f>
        <v/>
      </c>
      <c r="K149" s="267"/>
      <c r="L149" s="267"/>
      <c r="M149" s="267"/>
      <c r="N149" s="267"/>
      <c r="O149" s="268"/>
      <c r="Q149" s="266" t="s">
        <v>857</v>
      </c>
      <c r="R149" s="280" t="str">
        <f>IF(Q132="","",LOOKUP(Q132,Modules!$A$2:$A$133,Modules!$O$2:$O$133))</f>
        <v/>
      </c>
      <c r="S149" s="280"/>
      <c r="T149" s="280"/>
      <c r="U149" s="280"/>
      <c r="V149" s="280"/>
      <c r="W149" s="281"/>
    </row>
    <row r="150" spans="1:23" ht="13" customHeight="1" x14ac:dyDescent="0.3">
      <c r="A150" s="266"/>
      <c r="B150" s="267"/>
      <c r="C150" s="267"/>
      <c r="D150" s="267"/>
      <c r="E150" s="267"/>
      <c r="F150" s="267"/>
      <c r="G150" s="268"/>
      <c r="I150" s="266"/>
      <c r="J150" s="267"/>
      <c r="K150" s="267"/>
      <c r="L150" s="267"/>
      <c r="M150" s="267"/>
      <c r="N150" s="267"/>
      <c r="O150" s="268"/>
      <c r="Q150" s="266"/>
      <c r="R150" s="280"/>
      <c r="S150" s="280"/>
      <c r="T150" s="280"/>
      <c r="U150" s="280"/>
      <c r="V150" s="280"/>
      <c r="W150" s="281"/>
    </row>
    <row r="151" spans="1:23" ht="13" customHeight="1" x14ac:dyDescent="0.3">
      <c r="A151" s="266"/>
      <c r="B151" s="267"/>
      <c r="C151" s="267"/>
      <c r="D151" s="267"/>
      <c r="E151" s="267"/>
      <c r="F151" s="267"/>
      <c r="G151" s="268"/>
      <c r="I151" s="266"/>
      <c r="J151" s="267"/>
      <c r="K151" s="267"/>
      <c r="L151" s="267"/>
      <c r="M151" s="267"/>
      <c r="N151" s="267"/>
      <c r="O151" s="268"/>
      <c r="Q151" s="266"/>
      <c r="R151" s="280"/>
      <c r="S151" s="280"/>
      <c r="T151" s="280"/>
      <c r="U151" s="280"/>
      <c r="V151" s="280"/>
      <c r="W151" s="281"/>
    </row>
    <row r="152" spans="1:23" ht="13" customHeight="1" x14ac:dyDescent="0.3">
      <c r="A152" s="266"/>
      <c r="B152" s="267"/>
      <c r="C152" s="267"/>
      <c r="D152" s="267"/>
      <c r="E152" s="267"/>
      <c r="F152" s="267"/>
      <c r="G152" s="268"/>
      <c r="I152" s="266"/>
      <c r="J152" s="267"/>
      <c r="K152" s="267"/>
      <c r="L152" s="267"/>
      <c r="M152" s="267"/>
      <c r="N152" s="267"/>
      <c r="O152" s="268"/>
      <c r="Q152" s="266"/>
      <c r="R152" s="280"/>
      <c r="S152" s="280"/>
      <c r="T152" s="280"/>
      <c r="U152" s="280"/>
      <c r="V152" s="280"/>
      <c r="W152" s="281"/>
    </row>
    <row r="153" spans="1:23" ht="13.5" customHeight="1" thickBot="1" x14ac:dyDescent="0.35">
      <c r="A153" s="279"/>
      <c r="B153" s="288"/>
      <c r="C153" s="288"/>
      <c r="D153" s="288"/>
      <c r="E153" s="288"/>
      <c r="F153" s="288"/>
      <c r="G153" s="289"/>
      <c r="I153" s="279"/>
      <c r="J153" s="288"/>
      <c r="K153" s="288"/>
      <c r="L153" s="288"/>
      <c r="M153" s="288"/>
      <c r="N153" s="288"/>
      <c r="O153" s="289"/>
      <c r="Q153" s="279"/>
      <c r="R153" s="280"/>
      <c r="S153" s="280"/>
      <c r="T153" s="280"/>
      <c r="U153" s="280"/>
      <c r="V153" s="280"/>
      <c r="W153" s="281"/>
    </row>
    <row r="154" spans="1:23" ht="13.5" x14ac:dyDescent="0.3">
      <c r="A154" s="282" t="s">
        <v>251</v>
      </c>
      <c r="B154" s="151" t="s">
        <v>9</v>
      </c>
      <c r="C154" s="151" t="s">
        <v>10</v>
      </c>
      <c r="D154" s="151" t="s">
        <v>858</v>
      </c>
      <c r="E154" s="151" t="s">
        <v>859</v>
      </c>
      <c r="F154" s="151" t="s">
        <v>860</v>
      </c>
      <c r="G154" s="152" t="s">
        <v>861</v>
      </c>
      <c r="I154" s="282" t="s">
        <v>251</v>
      </c>
      <c r="J154" s="151" t="s">
        <v>9</v>
      </c>
      <c r="K154" s="151" t="s">
        <v>10</v>
      </c>
      <c r="L154" s="151" t="s">
        <v>858</v>
      </c>
      <c r="M154" s="151" t="s">
        <v>859</v>
      </c>
      <c r="N154" s="151" t="s">
        <v>860</v>
      </c>
      <c r="O154" s="152" t="s">
        <v>861</v>
      </c>
      <c r="Q154" s="282" t="s">
        <v>251</v>
      </c>
      <c r="R154" s="151" t="s">
        <v>9</v>
      </c>
      <c r="S154" s="151" t="s">
        <v>10</v>
      </c>
      <c r="T154" s="151" t="s">
        <v>858</v>
      </c>
      <c r="U154" s="151" t="s">
        <v>859</v>
      </c>
      <c r="V154" s="151" t="s">
        <v>860</v>
      </c>
      <c r="W154" s="152" t="s">
        <v>861</v>
      </c>
    </row>
    <row r="155" spans="1:23" ht="13.5" customHeight="1" thickBot="1" x14ac:dyDescent="0.35">
      <c r="A155" s="283"/>
      <c r="B155" s="143">
        <f>IF(A132="",0,LOOKUP(A132,Modules!$A$2:$A$133,Modules!$G$2:$G$133))</f>
        <v>0</v>
      </c>
      <c r="C155" s="143">
        <f>IF(A132="",0,LOOKUP(A132,Modules!$A$2:$A$133,Modules!$H$2:$H$133))</f>
        <v>0</v>
      </c>
      <c r="D155" s="143">
        <f>IF(A132="",0,LOOKUP(A132,Modules!$A$2:$A$133,Modules!$I$2:$I$133))</f>
        <v>0</v>
      </c>
      <c r="E155" s="143">
        <f>IF(A132="",0,LOOKUP(A132,Modules!$A$2:$A$133,Modules!$J$2:$J$133))</f>
        <v>0</v>
      </c>
      <c r="F155" s="143">
        <f>IF(A132="",0,LOOKUP(A132,Modules!$A$2:$A$133,Modules!$K$2:$K$133))</f>
        <v>0</v>
      </c>
      <c r="G155" s="144">
        <f>IF(A132="",0,LOOKUP(A132,Modules!$A$2:$A$133,Modules!$L$2:$L$133))</f>
        <v>0</v>
      </c>
      <c r="I155" s="283"/>
      <c r="J155" s="143">
        <f>IF(I132="",0,LOOKUP(I132,Modules!$A$2:$A$133,Modules!$G$2:$G$133))</f>
        <v>0</v>
      </c>
      <c r="K155" s="143">
        <f>IF(I132="",0,LOOKUP(I132,Modules!$A$2:$A$133,Modules!$H$2:$H$133))</f>
        <v>0</v>
      </c>
      <c r="L155" s="143">
        <f>IF(I132="",0,LOOKUP(I132,Modules!$A$2:$A$133,Modules!$I$2:$I$133))</f>
        <v>0</v>
      </c>
      <c r="M155" s="143">
        <f>IF(I132="",0,LOOKUP(I132,Modules!$A$2:$A$133,Modules!$J$2:$J$133))</f>
        <v>0</v>
      </c>
      <c r="N155" s="143">
        <f>IF(I132="",0,LOOKUP(I132,Modules!$A$2:$A$133,Modules!$K$2:$K$133))</f>
        <v>0</v>
      </c>
      <c r="O155" s="144">
        <f>IF(I132="",0,LOOKUP(I132,Modules!$A$2:$A$133,Modules!$L$2:$L$133))</f>
        <v>0</v>
      </c>
      <c r="Q155" s="283"/>
      <c r="R155" s="143">
        <f>IF(Q132="",0,LOOKUP(Q132,Modules!$A$2:$A$133,Modules!$G$2:$G$133))</f>
        <v>0</v>
      </c>
      <c r="S155" s="143">
        <f>IF(Q132="",0,LOOKUP(Q132,Modules!$A$2:$A$133,Modules!$H$2:$H$133))</f>
        <v>0</v>
      </c>
      <c r="T155" s="143">
        <f>IF(Q132="",0,LOOKUP(Q132,Modules!$A$2:$A$133,Modules!$I$2:$I$133))</f>
        <v>0</v>
      </c>
      <c r="U155" s="143">
        <f>IF(Q132="",0,LOOKUP(Q132,Modules!$A$2:$A$133,Modules!$J$2:$J$133))</f>
        <v>0</v>
      </c>
      <c r="V155" s="143">
        <f>IF(Q132="",0,LOOKUP(Q132,Modules!$A$2:$A$133,Modules!$K$2:$K$133))</f>
        <v>0</v>
      </c>
      <c r="W155" s="144">
        <f>IF(Q132="",0,LOOKUP(Q132,Modules!$A$2:$A$133,Modules!$L$2:$L$133))</f>
        <v>0</v>
      </c>
    </row>
    <row r="1048567" spans="1:24" ht="13.5" x14ac:dyDescent="0.3">
      <c r="A1048567" s="111" t="s">
        <v>102</v>
      </c>
      <c r="B1048567" t="str">
        <f>B52</f>
        <v>Marteau Epieu</v>
      </c>
      <c r="C1048567" t="str">
        <f>LOOKUP($B$1048567,Armes!$A:$A,Armes!B:B)</f>
        <v>Contact,Tir</v>
      </c>
      <c r="D1048567" t="str">
        <f>LOOKUP($B$1048567,Armes!$A:$A,Armes!C:C)</f>
        <v>3D6 (9) + Force,3D6 (9) + 12</v>
      </c>
      <c r="E1048567" t="str">
        <f>LOOKUP($B$1048567,Armes!$A:$A,Armes!D:D)</f>
        <v>1D6 (3),3D6 (9) +12</v>
      </c>
      <c r="F1048567" t="str">
        <f>LOOKUP($B$1048567,Armes!$A:$A,Armes!E:E)</f>
        <v>Contact,Courte</v>
      </c>
      <c r="G1048567" t="str">
        <f>LOOKUP($B$1048567,Armes!$A:$A,Armes!F:F)</f>
        <v>-,-</v>
      </c>
      <c r="H1048567" t="str">
        <f>LOOKUP($B$1048567,Armes!$A:$A,Armes!G:G)</f>
        <v>Perce armure 40,Dégâts continus 3 / Dispertion 3 / Lumière 2 / Chargeur 1</v>
      </c>
      <c r="I1048567">
        <f>LOOKUP($B$1048567,Armes!$A:$A,Armes!H:H)</f>
        <v>30</v>
      </c>
      <c r="J1048567" t="str">
        <f>LOOKUP($B$1048567,Armes!$A:$A,Armes!I:I)</f>
        <v>https://knight-jdr-systeme.fr/static/gm/img/weapon/9.png</v>
      </c>
      <c r="O1048567" t="e">
        <f>LOOKUP(A78,Modules!$A$2:$A$133,Modules!$T$2:$T$133)</f>
        <v>#N/A</v>
      </c>
      <c r="S1048567" t="e">
        <f>LOOKUP(I78,Modules!A2:A133,Modules!T2:T133)</f>
        <v>#N/A</v>
      </c>
      <c r="X1048567" t="e">
        <f>LOOKUP(Q78,Modules!A2:A133,Modules!T2:T133)</f>
        <v>#N/A</v>
      </c>
    </row>
    <row r="1048568" spans="1:24" ht="13.5" x14ac:dyDescent="0.3">
      <c r="A1048568" s="111" t="s">
        <v>103</v>
      </c>
      <c r="B1048568" t="str">
        <f>B56</f>
        <v>Pistolet de service</v>
      </c>
      <c r="C1048568" t="str">
        <f>LOOKUP($B$1048568,Armes!$A:$A,Armes!B:B)</f>
        <v>Contact,Tir</v>
      </c>
      <c r="D1048568" t="str">
        <f>LOOKUP($B$1048568,Armes!$A:$A,Armes!C:C)</f>
        <v>1D6 (3) + Force,2D6 (6) + 6</v>
      </c>
      <c r="E1048568" t="str">
        <f>LOOKUP($B$1048568,Armes!$A:$A,Armes!D:D)</f>
        <v>1,1D6 (3)</v>
      </c>
      <c r="F1048568" t="str">
        <f>LOOKUP($B$1048568,Armes!$A:$A,Armes!E:E)</f>
        <v>Contact,Moyenne</v>
      </c>
      <c r="G1048568" t="str">
        <f>LOOKUP($B$1048568,Armes!$A:$A,Armes!F:F)</f>
        <v>-,-</v>
      </c>
      <c r="H1048568" t="str">
        <f>LOOKUP($B$1048568,Armes!$A:$A,Armes!G:G)</f>
        <v>Silencieux,Silencieux</v>
      </c>
      <c r="I1048568">
        <f>LOOKUP($B$1048568,Armes!$A:$A,Armes!H:H)</f>
        <v>20</v>
      </c>
      <c r="J1048568" t="str">
        <f>LOOKUP($B$1048568,Armes!$A:$A,Armes!I:I)</f>
        <v>https://knight-jdr-systeme.fr/static/gm/img/weapon/2.png</v>
      </c>
      <c r="O1048568" t="e">
        <f>LOOKUP(A105,Modules!$A$2:$A$133,Modules!$T$2:$T$133)</f>
        <v>#N/A</v>
      </c>
      <c r="S1048568" t="e">
        <f>LOOKUP(I105,Modules!$A$2:$A$133,Modules!$T$2:$T$133)</f>
        <v>#N/A</v>
      </c>
      <c r="X1048568" t="e">
        <f>LOOKUP(Q105,Modules!$A$2:$A$133,Modules!$T$2:$T$133)</f>
        <v>#N/A</v>
      </c>
    </row>
    <row r="1048569" spans="1:24" ht="13.5" x14ac:dyDescent="0.3">
      <c r="A1048569" s="111" t="s">
        <v>104</v>
      </c>
      <c r="B1048569">
        <f>B60</f>
        <v>0</v>
      </c>
      <c r="C1048569" t="e">
        <f>LOOKUP($B$1048569,Armes!$A:$A,Armes!B:B)</f>
        <v>#N/A</v>
      </c>
      <c r="D1048569" t="e">
        <f>LOOKUP($B$1048569,Armes!$A:$A,Armes!C:C)</f>
        <v>#N/A</v>
      </c>
      <c r="E1048569" t="e">
        <f>LOOKUP($B$1048569,Armes!$A:$A,Armes!D:D)</f>
        <v>#N/A</v>
      </c>
      <c r="F1048569" t="e">
        <f>LOOKUP($B$1048569,Armes!$A:$A,Armes!E:E)</f>
        <v>#N/A</v>
      </c>
      <c r="G1048569" t="e">
        <f>LOOKUP($B$1048569,Armes!$A:$A,Armes!F:F)</f>
        <v>#N/A</v>
      </c>
      <c r="H1048569" t="e">
        <f>LOOKUP($B$1048569,Armes!$A:$A,Armes!G:G)</f>
        <v>#N/A</v>
      </c>
      <c r="I1048569" t="e">
        <f>LOOKUP($B$1048569,Armes!$A:$A,Armes!H:H)</f>
        <v>#N/A</v>
      </c>
      <c r="J1048569" t="e">
        <f>LOOKUP($B$1048569,Armes!$A:$A,Armes!I:I)</f>
        <v>#N/A</v>
      </c>
      <c r="O1048569" t="e">
        <f>LOOKUP(A132,Modules!$A$2:$A$133,Modules!$T$2:$T$133)</f>
        <v>#N/A</v>
      </c>
      <c r="S1048569" t="e">
        <f>LOOKUP(I132,Modules!$A$2:$A$133,Modules!$T$2:$T$133)</f>
        <v>#N/A</v>
      </c>
      <c r="X1048569" t="e">
        <f>LOOKUP(Q132,Modules!$A$2:$A$133,Modules!$T$2:$T$133)</f>
        <v>#N/A</v>
      </c>
    </row>
    <row r="1048570" spans="1:24" ht="13.5" x14ac:dyDescent="0.3">
      <c r="A1048570" s="111" t="s">
        <v>105</v>
      </c>
      <c r="B1048570">
        <f>B64</f>
        <v>0</v>
      </c>
      <c r="C1048570" t="e">
        <f>LOOKUP($B$1048570,Armes!$A:$A,Armes!B:B)</f>
        <v>#N/A</v>
      </c>
      <c r="D1048570" t="e">
        <f>LOOKUP($B$1048570,Armes!$A:$A,Armes!C:C)</f>
        <v>#N/A</v>
      </c>
      <c r="E1048570" t="e">
        <f>LOOKUP($B$1048570,Armes!$A:$A,Armes!D:D)</f>
        <v>#N/A</v>
      </c>
      <c r="F1048570" t="e">
        <f>LOOKUP($B$1048570,Armes!$A:$A,Armes!E:E)</f>
        <v>#N/A</v>
      </c>
      <c r="G1048570" t="e">
        <f>LOOKUP($B$1048570,Armes!$A:$A,Armes!F:F)</f>
        <v>#N/A</v>
      </c>
      <c r="H1048570" t="e">
        <f>LOOKUP($B$1048570,Armes!$A:$A,Armes!G:G)</f>
        <v>#N/A</v>
      </c>
      <c r="I1048570" t="e">
        <f>LOOKUP($B$1048570,Armes!$A:$A,Armes!H:H)</f>
        <v>#N/A</v>
      </c>
      <c r="J1048570" t="e">
        <f>LOOKUP($B$1048570,Armes!$A:$A,Armes!I:I)</f>
        <v>#N/A</v>
      </c>
    </row>
    <row r="1048571" spans="1:24" ht="13.5" x14ac:dyDescent="0.3">
      <c r="A1048571" s="111" t="s">
        <v>106</v>
      </c>
      <c r="B1048571">
        <f>B68</f>
        <v>0</v>
      </c>
      <c r="C1048571" t="e">
        <f>LOOKUP($B$1048571,Armes!$A:$A,Armes!B:B)</f>
        <v>#N/A</v>
      </c>
      <c r="D1048571" t="e">
        <f>LOOKUP($B$1048571,Armes!$A:$A,Armes!C:C)</f>
        <v>#N/A</v>
      </c>
      <c r="E1048571" t="e">
        <f>LOOKUP($B$1048571,Armes!$A:$A,Armes!D:D)</f>
        <v>#N/A</v>
      </c>
      <c r="F1048571" t="e">
        <f>LOOKUP($B$1048571,Armes!$A:$A,Armes!E:E)</f>
        <v>#N/A</v>
      </c>
      <c r="G1048571" t="e">
        <f>LOOKUP($B$1048571,Armes!$A:$A,Armes!F:F)</f>
        <v>#N/A</v>
      </c>
      <c r="H1048571" t="e">
        <f>LOOKUP($B$1048571,Armes!$A:$A,Armes!G:G)</f>
        <v>#N/A</v>
      </c>
      <c r="I1048571" t="e">
        <f>LOOKUP($B$1048571,Armes!$A:$A,Armes!H:H)</f>
        <v>#N/A</v>
      </c>
      <c r="J1048571" t="e">
        <f>LOOKUP($B$1048571,Armes!$A:$A,Armes!I:I)</f>
        <v>#N/A</v>
      </c>
    </row>
  </sheetData>
  <sheetProtection sheet="1" sort="0" autoFilter="0"/>
  <protectedRanges>
    <protectedRange sqref="AD52:AH71" name="Améliorations"/>
    <protectedRange sqref="B52:C71" name="Armes"/>
    <protectedRange sqref="AB5:AF34" name="Overdrives"/>
    <protectedRange sqref="A78 C78:G79 B79 I78 K78:O79 J79 Q78 S78:W79 R79 A105 C105:G106 B106 I105 K105:O106 J106 Q105 S105:W106 R106 A132 C132:G133 B133 I132 K132:O133 J133 Q132 S132:W133 R133" name="Modules"/>
  </protectedRanges>
  <mergeCells count="316">
    <mergeCell ref="AZ70:BA70"/>
    <mergeCell ref="AN70:AV70"/>
    <mergeCell ref="AX64:AY64"/>
    <mergeCell ref="AX65:AY65"/>
    <mergeCell ref="AX66:AY66"/>
    <mergeCell ref="AX67:AY67"/>
    <mergeCell ref="AX68:AY68"/>
    <mergeCell ref="AX69:AY69"/>
    <mergeCell ref="AX70:AY70"/>
    <mergeCell ref="AN64:AV64"/>
    <mergeCell ref="AZ65:BA65"/>
    <mergeCell ref="AN65:AV65"/>
    <mergeCell ref="AZ66:BA66"/>
    <mergeCell ref="AN66:AV66"/>
    <mergeCell ref="AZ69:BA69"/>
    <mergeCell ref="AN69:AV69"/>
    <mergeCell ref="AZ64:BA64"/>
    <mergeCell ref="AZ61:BA61"/>
    <mergeCell ref="AN61:AV61"/>
    <mergeCell ref="AZ62:BA62"/>
    <mergeCell ref="AN62:AV62"/>
    <mergeCell ref="AZ63:BA63"/>
    <mergeCell ref="AN63:AV63"/>
    <mergeCell ref="AZ71:BA71"/>
    <mergeCell ref="AN71:AV71"/>
    <mergeCell ref="AI51:AM51"/>
    <mergeCell ref="AI52:AM52"/>
    <mergeCell ref="AI53:AM53"/>
    <mergeCell ref="AI54:AM54"/>
    <mergeCell ref="AI55:AM55"/>
    <mergeCell ref="AI56:AM56"/>
    <mergeCell ref="AI57:AM57"/>
    <mergeCell ref="AI58:AM58"/>
    <mergeCell ref="AI59:AM59"/>
    <mergeCell ref="AI60:AM60"/>
    <mergeCell ref="AI61:AM61"/>
    <mergeCell ref="AI62:AM62"/>
    <mergeCell ref="AZ67:BA67"/>
    <mergeCell ref="AN67:AV67"/>
    <mergeCell ref="AZ68:BA68"/>
    <mergeCell ref="AN68:AV68"/>
    <mergeCell ref="AA56:AC59"/>
    <mergeCell ref="AX60:AY60"/>
    <mergeCell ref="AX61:AY61"/>
    <mergeCell ref="AX62:AY62"/>
    <mergeCell ref="AX63:AY63"/>
    <mergeCell ref="AA60:AC63"/>
    <mergeCell ref="AD56:AH56"/>
    <mergeCell ref="AD57:AH57"/>
    <mergeCell ref="AD58:AH58"/>
    <mergeCell ref="AD59:AH59"/>
    <mergeCell ref="AD60:AH60"/>
    <mergeCell ref="AD61:AH61"/>
    <mergeCell ref="AD62:AH62"/>
    <mergeCell ref="AD63:AH63"/>
    <mergeCell ref="AN58:AV58"/>
    <mergeCell ref="AN59:AV59"/>
    <mergeCell ref="AI63:AM63"/>
    <mergeCell ref="AN60:AV60"/>
    <mergeCell ref="AN56:AV56"/>
    <mergeCell ref="AN57:AV57"/>
    <mergeCell ref="A76:E77"/>
    <mergeCell ref="B82:C82"/>
    <mergeCell ref="B83:C83"/>
    <mergeCell ref="E82:G82"/>
    <mergeCell ref="E83:G83"/>
    <mergeCell ref="A78:E79"/>
    <mergeCell ref="F76:G79"/>
    <mergeCell ref="B80:C80"/>
    <mergeCell ref="B81:C81"/>
    <mergeCell ref="D80:D81"/>
    <mergeCell ref="CG52:CK52"/>
    <mergeCell ref="H6:M32"/>
    <mergeCell ref="C40:C45"/>
    <mergeCell ref="G40:G45"/>
    <mergeCell ref="K40:K45"/>
    <mergeCell ref="O40:O45"/>
    <mergeCell ref="AA51:AC51"/>
    <mergeCell ref="B51:C51"/>
    <mergeCell ref="AA52:AC55"/>
    <mergeCell ref="Z52:Z55"/>
    <mergeCell ref="AZ51:BA51"/>
    <mergeCell ref="AZ52:BA52"/>
    <mergeCell ref="AN52:AV52"/>
    <mergeCell ref="AF40:AG44"/>
    <mergeCell ref="AF46:AG47"/>
    <mergeCell ref="AD51:AH51"/>
    <mergeCell ref="AD52:AH52"/>
    <mergeCell ref="AD53:AH53"/>
    <mergeCell ref="AD54:AH54"/>
    <mergeCell ref="AD55:AH55"/>
    <mergeCell ref="AL13:AQ14"/>
    <mergeCell ref="AL15:AQ16"/>
    <mergeCell ref="AL17:AQ18"/>
    <mergeCell ref="AN51:AV51"/>
    <mergeCell ref="A52:A55"/>
    <mergeCell ref="A56:A59"/>
    <mergeCell ref="A60:A63"/>
    <mergeCell ref="B52:C55"/>
    <mergeCell ref="B56:C59"/>
    <mergeCell ref="A64:A67"/>
    <mergeCell ref="A68:A71"/>
    <mergeCell ref="Z68:Z71"/>
    <mergeCell ref="Z64:Z67"/>
    <mergeCell ref="Z60:Z63"/>
    <mergeCell ref="B60:C63"/>
    <mergeCell ref="B64:C67"/>
    <mergeCell ref="B68:C71"/>
    <mergeCell ref="Z56:Z59"/>
    <mergeCell ref="Q78:U79"/>
    <mergeCell ref="R80:S80"/>
    <mergeCell ref="T80:T81"/>
    <mergeCell ref="R81:S81"/>
    <mergeCell ref="I84:O84"/>
    <mergeCell ref="U82:W82"/>
    <mergeCell ref="U83:W83"/>
    <mergeCell ref="V76:W79"/>
    <mergeCell ref="I76:M77"/>
    <mergeCell ref="N76:O79"/>
    <mergeCell ref="I78:M79"/>
    <mergeCell ref="J80:K80"/>
    <mergeCell ref="L80:L81"/>
    <mergeCell ref="J81:K81"/>
    <mergeCell ref="J82:K82"/>
    <mergeCell ref="M82:O82"/>
    <mergeCell ref="J83:K83"/>
    <mergeCell ref="M83:O83"/>
    <mergeCell ref="A103:E104"/>
    <mergeCell ref="F103:G106"/>
    <mergeCell ref="A105:E106"/>
    <mergeCell ref="B107:C107"/>
    <mergeCell ref="D107:D108"/>
    <mergeCell ref="B108:C108"/>
    <mergeCell ref="J107:K107"/>
    <mergeCell ref="L107:L108"/>
    <mergeCell ref="I85:I89"/>
    <mergeCell ref="J85:O89"/>
    <mergeCell ref="I90:I94"/>
    <mergeCell ref="J90:O94"/>
    <mergeCell ref="B90:G94"/>
    <mergeCell ref="A84:G84"/>
    <mergeCell ref="B85:G89"/>
    <mergeCell ref="A85:A89"/>
    <mergeCell ref="A90:A94"/>
    <mergeCell ref="Q103:U104"/>
    <mergeCell ref="Q90:Q94"/>
    <mergeCell ref="R90:W94"/>
    <mergeCell ref="Q95:Q99"/>
    <mergeCell ref="R95:W99"/>
    <mergeCell ref="Q100:Q101"/>
    <mergeCell ref="A100:A101"/>
    <mergeCell ref="I103:M104"/>
    <mergeCell ref="N103:O106"/>
    <mergeCell ref="I105:M106"/>
    <mergeCell ref="V103:W106"/>
    <mergeCell ref="I95:I99"/>
    <mergeCell ref="J95:O99"/>
    <mergeCell ref="I100:I101"/>
    <mergeCell ref="A95:A99"/>
    <mergeCell ref="B95:G99"/>
    <mergeCell ref="Q105:U106"/>
    <mergeCell ref="I127:I128"/>
    <mergeCell ref="B109:C109"/>
    <mergeCell ref="E109:G109"/>
    <mergeCell ref="B110:C110"/>
    <mergeCell ref="E110:G110"/>
    <mergeCell ref="A111:G111"/>
    <mergeCell ref="A112:A116"/>
    <mergeCell ref="B112:G116"/>
    <mergeCell ref="A117:A121"/>
    <mergeCell ref="B117:G121"/>
    <mergeCell ref="I111:O111"/>
    <mergeCell ref="J109:K109"/>
    <mergeCell ref="M109:O109"/>
    <mergeCell ref="J110:K110"/>
    <mergeCell ref="M110:O110"/>
    <mergeCell ref="Q117:Q121"/>
    <mergeCell ref="R117:W121"/>
    <mergeCell ref="I112:I116"/>
    <mergeCell ref="J112:O116"/>
    <mergeCell ref="I117:I121"/>
    <mergeCell ref="J117:O121"/>
    <mergeCell ref="I122:I126"/>
    <mergeCell ref="J122:O126"/>
    <mergeCell ref="J108:K108"/>
    <mergeCell ref="T107:T108"/>
    <mergeCell ref="R108:S108"/>
    <mergeCell ref="R109:S109"/>
    <mergeCell ref="U109:W109"/>
    <mergeCell ref="R110:S110"/>
    <mergeCell ref="U110:W110"/>
    <mergeCell ref="Q111:W111"/>
    <mergeCell ref="Q112:Q116"/>
    <mergeCell ref="R112:W116"/>
    <mergeCell ref="R107:S107"/>
    <mergeCell ref="E137:G137"/>
    <mergeCell ref="A138:G138"/>
    <mergeCell ref="A139:A143"/>
    <mergeCell ref="B139:G143"/>
    <mergeCell ref="A144:A148"/>
    <mergeCell ref="B144:G148"/>
    <mergeCell ref="Q122:Q126"/>
    <mergeCell ref="R122:W126"/>
    <mergeCell ref="Q127:Q128"/>
    <mergeCell ref="A130:E131"/>
    <mergeCell ref="F130:G133"/>
    <mergeCell ref="A132:E133"/>
    <mergeCell ref="B134:C134"/>
    <mergeCell ref="D134:D135"/>
    <mergeCell ref="B135:C135"/>
    <mergeCell ref="Q130:U131"/>
    <mergeCell ref="V130:W133"/>
    <mergeCell ref="Q132:U133"/>
    <mergeCell ref="R134:S134"/>
    <mergeCell ref="T134:T135"/>
    <mergeCell ref="R135:S135"/>
    <mergeCell ref="A122:A126"/>
    <mergeCell ref="B122:G126"/>
    <mergeCell ref="A127:A128"/>
    <mergeCell ref="A149:A153"/>
    <mergeCell ref="B149:G153"/>
    <mergeCell ref="A154:A155"/>
    <mergeCell ref="I130:M131"/>
    <mergeCell ref="N130:O133"/>
    <mergeCell ref="I132:M133"/>
    <mergeCell ref="J134:K134"/>
    <mergeCell ref="L134:L135"/>
    <mergeCell ref="J135:K135"/>
    <mergeCell ref="J136:K136"/>
    <mergeCell ref="M136:O136"/>
    <mergeCell ref="J137:K137"/>
    <mergeCell ref="M137:O137"/>
    <mergeCell ref="I138:O138"/>
    <mergeCell ref="I139:I143"/>
    <mergeCell ref="J139:O143"/>
    <mergeCell ref="I144:I148"/>
    <mergeCell ref="J144:O148"/>
    <mergeCell ref="I149:I153"/>
    <mergeCell ref="J149:O153"/>
    <mergeCell ref="I154:I155"/>
    <mergeCell ref="B136:C136"/>
    <mergeCell ref="E136:G136"/>
    <mergeCell ref="B137:C137"/>
    <mergeCell ref="Q149:Q153"/>
    <mergeCell ref="R149:W153"/>
    <mergeCell ref="Q154:Q155"/>
    <mergeCell ref="R136:S136"/>
    <mergeCell ref="U136:W136"/>
    <mergeCell ref="R137:S137"/>
    <mergeCell ref="U137:W137"/>
    <mergeCell ref="Q138:W138"/>
    <mergeCell ref="Q139:Q143"/>
    <mergeCell ref="R139:W143"/>
    <mergeCell ref="Q144:Q148"/>
    <mergeCell ref="R144:W148"/>
    <mergeCell ref="AI28:AJ28"/>
    <mergeCell ref="AI29:AJ29"/>
    <mergeCell ref="AI71:AM71"/>
    <mergeCell ref="AI64:AM64"/>
    <mergeCell ref="AI65:AM65"/>
    <mergeCell ref="AI66:AM66"/>
    <mergeCell ref="AI67:AM67"/>
    <mergeCell ref="AI68:AM68"/>
    <mergeCell ref="AI69:AM69"/>
    <mergeCell ref="AD50:BA50"/>
    <mergeCell ref="AD68:AH68"/>
    <mergeCell ref="AD70:AH70"/>
    <mergeCell ref="AD71:AH71"/>
    <mergeCell ref="AZ53:BA53"/>
    <mergeCell ref="AN53:AV53"/>
    <mergeCell ref="AZ54:BA54"/>
    <mergeCell ref="AN54:AV54"/>
    <mergeCell ref="AZ58:BA58"/>
    <mergeCell ref="AZ59:BA59"/>
    <mergeCell ref="AZ60:BA60"/>
    <mergeCell ref="AZ55:BA55"/>
    <mergeCell ref="AN55:AV55"/>
    <mergeCell ref="AZ56:BA56"/>
    <mergeCell ref="AZ57:BA57"/>
    <mergeCell ref="AA68:AC71"/>
    <mergeCell ref="R82:S82"/>
    <mergeCell ref="R83:S83"/>
    <mergeCell ref="Q84:W84"/>
    <mergeCell ref="Q85:Q89"/>
    <mergeCell ref="R85:W89"/>
    <mergeCell ref="AI70:AM70"/>
    <mergeCell ref="AX71:AY71"/>
    <mergeCell ref="AX51:AY51"/>
    <mergeCell ref="AX52:AY52"/>
    <mergeCell ref="AX53:AY53"/>
    <mergeCell ref="AX54:AY54"/>
    <mergeCell ref="AX55:AY55"/>
    <mergeCell ref="AX56:AY56"/>
    <mergeCell ref="AX57:AY57"/>
    <mergeCell ref="AX58:AY58"/>
    <mergeCell ref="AX59:AY59"/>
    <mergeCell ref="AD64:AH64"/>
    <mergeCell ref="AD65:AH65"/>
    <mergeCell ref="AD66:AH66"/>
    <mergeCell ref="AD67:AH67"/>
    <mergeCell ref="AD69:AH69"/>
    <mergeCell ref="AA64:AC67"/>
    <mergeCell ref="Q76:U77"/>
    <mergeCell ref="AL19:AQ20"/>
    <mergeCell ref="AI5:AK6"/>
    <mergeCell ref="AI7:AK8"/>
    <mergeCell ref="AI9:AK10"/>
    <mergeCell ref="AI11:AK12"/>
    <mergeCell ref="AI13:AK14"/>
    <mergeCell ref="AI15:AK16"/>
    <mergeCell ref="AI17:AK18"/>
    <mergeCell ref="AI19:AK20"/>
    <mergeCell ref="AL5:AQ6"/>
    <mergeCell ref="AL7:AQ8"/>
    <mergeCell ref="AL9:AQ10"/>
    <mergeCell ref="AL11:AQ12"/>
  </mergeCells>
  <phoneticPr fontId="12" type="noConversion"/>
  <conditionalFormatting sqref="C40:C45">
    <cfRule type="cellIs" dxfId="19" priority="10" operator="greaterThan">
      <formula>$B$40</formula>
    </cfRule>
  </conditionalFormatting>
  <conditionalFormatting sqref="G40:G45">
    <cfRule type="cellIs" dxfId="18" priority="12" operator="greaterThan">
      <formula>$F$40</formula>
    </cfRule>
  </conditionalFormatting>
  <conditionalFormatting sqref="K40:K45">
    <cfRule type="cellIs" dxfId="17" priority="11" operator="greaterThan">
      <formula>$J$40</formula>
    </cfRule>
    <cfRule type="cellIs" dxfId="16" priority="15" operator="equal">
      <formula>0</formula>
    </cfRule>
  </conditionalFormatting>
  <conditionalFormatting sqref="O40:O45">
    <cfRule type="cellIs" dxfId="15" priority="13" operator="greaterThan">
      <formula>$N$40</formula>
    </cfRule>
    <cfRule type="cellIs" dxfId="14" priority="14" operator="equal">
      <formula>0</formula>
    </cfRule>
  </conditionalFormatting>
  <conditionalFormatting sqref="Z90">
    <cfRule type="cellIs" dxfId="12" priority="9" operator="lessThan">
      <formula>0</formula>
    </cfRule>
  </conditionalFormatting>
  <conditionalFormatting sqref="AA106">
    <cfRule type="cellIs" dxfId="10" priority="5" operator="lessThan">
      <formula>0</formula>
    </cfRule>
  </conditionalFormatting>
  <conditionalFormatting sqref="AD79">
    <cfRule type="cellIs" dxfId="8" priority="19" operator="lessThan">
      <formula>0</formula>
    </cfRule>
  </conditionalFormatting>
  <conditionalFormatting sqref="AF97">
    <cfRule type="cellIs" dxfId="5" priority="7" operator="lessThan">
      <formula>0</formula>
    </cfRule>
  </conditionalFormatting>
  <conditionalFormatting sqref="AF40:AG44">
    <cfRule type="containsText" dxfId="4" priority="1" operator="containsText" text="6">
      <formula>NOT(ISERROR(SEARCH("6",AF40)))</formula>
    </cfRule>
  </conditionalFormatting>
  <conditionalFormatting sqref="AF46:AG47">
    <cfRule type="containsText" dxfId="3" priority="2" operator="containsText" text="Egide">
      <formula>NOT(ISERROR(SEARCH("Egide",AF46)))</formula>
    </cfRule>
  </conditionalFormatting>
  <conditionalFormatting sqref="AG106">
    <cfRule type="cellIs" dxfId="2" priority="6" operator="lessThan">
      <formula>0</formula>
    </cfRule>
  </conditionalFormatting>
  <conditionalFormatting sqref="AH90">
    <cfRule type="cellIs" dxfId="0" priority="8" operator="lessThan">
      <formula>0</formula>
    </cfRule>
  </conditionalFormatting>
  <pageMargins left="0.25" right="0.25" top="0.75" bottom="0.75" header="0.3" footer="0.3"/>
  <pageSetup paperSize="8" scale="2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41" r:id="rId4" name="Spinner 1">
              <controlPr defaultSize="0" autoPict="0">
                <anchor moveWithCells="1" sizeWithCells="1">
                  <from>
                    <xdr:col>11</xdr:col>
                    <xdr:colOff>6350</xdr:colOff>
                    <xdr:row>39</xdr:row>
                    <xdr:rowOff>25400</xdr:rowOff>
                  </from>
                  <to>
                    <xdr:col>11</xdr:col>
                    <xdr:colOff>273050</xdr:colOff>
                    <xdr:row>44</xdr:row>
                    <xdr:rowOff>158750</xdr:rowOff>
                  </to>
                </anchor>
              </controlPr>
            </control>
          </mc:Choice>
        </mc:AlternateContent>
        <mc:AlternateContent xmlns:mc="http://schemas.openxmlformats.org/markup-compatibility/2006">
          <mc:Choice Requires="x14">
            <control shapeId="10242" r:id="rId5" name="Spinner 2">
              <controlPr defaultSize="0" autoPict="0">
                <anchor moveWithCells="1" sizeWithCells="1">
                  <from>
                    <xdr:col>15</xdr:col>
                    <xdr:colOff>6350</xdr:colOff>
                    <xdr:row>39</xdr:row>
                    <xdr:rowOff>25400</xdr:rowOff>
                  </from>
                  <to>
                    <xdr:col>15</xdr:col>
                    <xdr:colOff>273050</xdr:colOff>
                    <xdr:row>44</xdr:row>
                    <xdr:rowOff>158750</xdr:rowOff>
                  </to>
                </anchor>
              </controlPr>
            </control>
          </mc:Choice>
        </mc:AlternateContent>
        <mc:AlternateContent xmlns:mc="http://schemas.openxmlformats.org/markup-compatibility/2006">
          <mc:Choice Requires="x14">
            <control shapeId="10243" r:id="rId6" name="Spinner 3">
              <controlPr defaultSize="0" autoPict="0">
                <anchor moveWithCells="1" sizeWithCells="1">
                  <from>
                    <xdr:col>7</xdr:col>
                    <xdr:colOff>6350</xdr:colOff>
                    <xdr:row>39</xdr:row>
                    <xdr:rowOff>25400</xdr:rowOff>
                  </from>
                  <to>
                    <xdr:col>7</xdr:col>
                    <xdr:colOff>273050</xdr:colOff>
                    <xdr:row>44</xdr:row>
                    <xdr:rowOff>158750</xdr:rowOff>
                  </to>
                </anchor>
              </controlPr>
            </control>
          </mc:Choice>
        </mc:AlternateContent>
        <mc:AlternateContent xmlns:mc="http://schemas.openxmlformats.org/markup-compatibility/2006">
          <mc:Choice Requires="x14">
            <control shapeId="10244" r:id="rId7" name="Spinner 4">
              <controlPr locked="0" defaultSize="0" autoPict="0">
                <anchor moveWithCells="1" sizeWithCells="1">
                  <from>
                    <xdr:col>3</xdr:col>
                    <xdr:colOff>6350</xdr:colOff>
                    <xdr:row>39</xdr:row>
                    <xdr:rowOff>25400</xdr:rowOff>
                  </from>
                  <to>
                    <xdr:col>3</xdr:col>
                    <xdr:colOff>273050</xdr:colOff>
                    <xdr:row>44</xdr:row>
                    <xdr:rowOff>158750</xdr:rowOff>
                  </to>
                </anchor>
              </controlPr>
            </control>
          </mc:Choice>
        </mc:AlternateContent>
        <mc:AlternateContent xmlns:mc="http://schemas.openxmlformats.org/markup-compatibility/2006">
          <mc:Choice Requires="x14">
            <control shapeId="10245" r:id="rId8" name="Check Box 5">
              <controlPr defaultSize="0" autoFill="0" autoLine="0" autoPict="0">
                <anchor moveWithCells="1">
                  <from>
                    <xdr:col>27</xdr:col>
                    <xdr:colOff>57150</xdr:colOff>
                    <xdr:row>5</xdr:row>
                    <xdr:rowOff>152400</xdr:rowOff>
                  </from>
                  <to>
                    <xdr:col>27</xdr:col>
                    <xdr:colOff>476250</xdr:colOff>
                    <xdr:row>7</xdr:row>
                    <xdr:rowOff>88900</xdr:rowOff>
                  </to>
                </anchor>
              </controlPr>
            </control>
          </mc:Choice>
        </mc:AlternateContent>
        <mc:AlternateContent xmlns:mc="http://schemas.openxmlformats.org/markup-compatibility/2006">
          <mc:Choice Requires="x14">
            <control shapeId="10246" r:id="rId9" name="Check Box 6">
              <controlPr defaultSize="0" autoFill="0" autoLine="0" autoPict="0">
                <anchor moveWithCells="1">
                  <from>
                    <xdr:col>27</xdr:col>
                    <xdr:colOff>57150</xdr:colOff>
                    <xdr:row>7</xdr:row>
                    <xdr:rowOff>127000</xdr:rowOff>
                  </from>
                  <to>
                    <xdr:col>27</xdr:col>
                    <xdr:colOff>476250</xdr:colOff>
                    <xdr:row>9</xdr:row>
                    <xdr:rowOff>69850</xdr:rowOff>
                  </to>
                </anchor>
              </controlPr>
            </control>
          </mc:Choice>
        </mc:AlternateContent>
        <mc:AlternateContent xmlns:mc="http://schemas.openxmlformats.org/markup-compatibility/2006">
          <mc:Choice Requires="x14">
            <control shapeId="10247" r:id="rId10" name="Check Box 7">
              <controlPr defaultSize="0" autoFill="0" autoLine="0" autoPict="0">
                <anchor moveWithCells="1">
                  <from>
                    <xdr:col>27</xdr:col>
                    <xdr:colOff>57150</xdr:colOff>
                    <xdr:row>9</xdr:row>
                    <xdr:rowOff>127000</xdr:rowOff>
                  </from>
                  <to>
                    <xdr:col>27</xdr:col>
                    <xdr:colOff>476250</xdr:colOff>
                    <xdr:row>11</xdr:row>
                    <xdr:rowOff>88900</xdr:rowOff>
                  </to>
                </anchor>
              </controlPr>
            </control>
          </mc:Choice>
        </mc:AlternateContent>
        <mc:AlternateContent xmlns:mc="http://schemas.openxmlformats.org/markup-compatibility/2006">
          <mc:Choice Requires="x14">
            <control shapeId="10248" r:id="rId11" name="Check Box 8">
              <controlPr defaultSize="0" autoFill="0" autoLine="0" autoPict="0">
                <anchor moveWithCells="1">
                  <from>
                    <xdr:col>27</xdr:col>
                    <xdr:colOff>57150</xdr:colOff>
                    <xdr:row>11</xdr:row>
                    <xdr:rowOff>127000</xdr:rowOff>
                  </from>
                  <to>
                    <xdr:col>27</xdr:col>
                    <xdr:colOff>476250</xdr:colOff>
                    <xdr:row>13</xdr:row>
                    <xdr:rowOff>88900</xdr:rowOff>
                  </to>
                </anchor>
              </controlPr>
            </control>
          </mc:Choice>
        </mc:AlternateContent>
        <mc:AlternateContent xmlns:mc="http://schemas.openxmlformats.org/markup-compatibility/2006">
          <mc:Choice Requires="x14">
            <control shapeId="10249" r:id="rId12" name="Check Box 9">
              <controlPr defaultSize="0" autoFill="0" autoLine="0" autoPict="0">
                <anchor moveWithCells="1">
                  <from>
                    <xdr:col>27</xdr:col>
                    <xdr:colOff>57150</xdr:colOff>
                    <xdr:row>13</xdr:row>
                    <xdr:rowOff>120650</xdr:rowOff>
                  </from>
                  <to>
                    <xdr:col>27</xdr:col>
                    <xdr:colOff>476250</xdr:colOff>
                    <xdr:row>15</xdr:row>
                    <xdr:rowOff>69850</xdr:rowOff>
                  </to>
                </anchor>
              </controlPr>
            </control>
          </mc:Choice>
        </mc:AlternateContent>
        <mc:AlternateContent xmlns:mc="http://schemas.openxmlformats.org/markup-compatibility/2006">
          <mc:Choice Requires="x14">
            <control shapeId="10250" r:id="rId13" name="Check Box 10">
              <controlPr defaultSize="0" autoFill="0" autoLine="0" autoPict="0">
                <anchor moveWithCells="1">
                  <from>
                    <xdr:col>27</xdr:col>
                    <xdr:colOff>57150</xdr:colOff>
                    <xdr:row>15</xdr:row>
                    <xdr:rowOff>120650</xdr:rowOff>
                  </from>
                  <to>
                    <xdr:col>27</xdr:col>
                    <xdr:colOff>476250</xdr:colOff>
                    <xdr:row>17</xdr:row>
                    <xdr:rowOff>57150</xdr:rowOff>
                  </to>
                </anchor>
              </controlPr>
            </control>
          </mc:Choice>
        </mc:AlternateContent>
        <mc:AlternateContent xmlns:mc="http://schemas.openxmlformats.org/markup-compatibility/2006">
          <mc:Choice Requires="x14">
            <control shapeId="10251" r:id="rId14" name="Check Box 11">
              <controlPr defaultSize="0" autoFill="0" autoLine="0" autoPict="0">
                <anchor moveWithCells="1">
                  <from>
                    <xdr:col>27</xdr:col>
                    <xdr:colOff>57150</xdr:colOff>
                    <xdr:row>17</xdr:row>
                    <xdr:rowOff>120650</xdr:rowOff>
                  </from>
                  <to>
                    <xdr:col>27</xdr:col>
                    <xdr:colOff>488950</xdr:colOff>
                    <xdr:row>19</xdr:row>
                    <xdr:rowOff>88900</xdr:rowOff>
                  </to>
                </anchor>
              </controlPr>
            </control>
          </mc:Choice>
        </mc:AlternateContent>
        <mc:AlternateContent xmlns:mc="http://schemas.openxmlformats.org/markup-compatibility/2006">
          <mc:Choice Requires="x14">
            <control shapeId="10252" r:id="rId15" name="Check Box 12">
              <controlPr defaultSize="0" autoFill="0" autoLine="0" autoPict="0">
                <anchor moveWithCells="1">
                  <from>
                    <xdr:col>27</xdr:col>
                    <xdr:colOff>57150</xdr:colOff>
                    <xdr:row>19</xdr:row>
                    <xdr:rowOff>127000</xdr:rowOff>
                  </from>
                  <to>
                    <xdr:col>27</xdr:col>
                    <xdr:colOff>488950</xdr:colOff>
                    <xdr:row>21</xdr:row>
                    <xdr:rowOff>82550</xdr:rowOff>
                  </to>
                </anchor>
              </controlPr>
            </control>
          </mc:Choice>
        </mc:AlternateContent>
        <mc:AlternateContent xmlns:mc="http://schemas.openxmlformats.org/markup-compatibility/2006">
          <mc:Choice Requires="x14">
            <control shapeId="10253" r:id="rId16" name="Check Box 13">
              <controlPr defaultSize="0" autoFill="0" autoLine="0" autoPict="0">
                <anchor moveWithCells="1">
                  <from>
                    <xdr:col>27</xdr:col>
                    <xdr:colOff>57150</xdr:colOff>
                    <xdr:row>21</xdr:row>
                    <xdr:rowOff>127000</xdr:rowOff>
                  </from>
                  <to>
                    <xdr:col>27</xdr:col>
                    <xdr:colOff>488950</xdr:colOff>
                    <xdr:row>23</xdr:row>
                    <xdr:rowOff>88900</xdr:rowOff>
                  </to>
                </anchor>
              </controlPr>
            </control>
          </mc:Choice>
        </mc:AlternateContent>
        <mc:AlternateContent xmlns:mc="http://schemas.openxmlformats.org/markup-compatibility/2006">
          <mc:Choice Requires="x14">
            <control shapeId="10254" r:id="rId17" name="Check Box 14">
              <controlPr defaultSize="0" autoFill="0" autoLine="0" autoPict="0">
                <anchor moveWithCells="1">
                  <from>
                    <xdr:col>27</xdr:col>
                    <xdr:colOff>57150</xdr:colOff>
                    <xdr:row>23</xdr:row>
                    <xdr:rowOff>127000</xdr:rowOff>
                  </from>
                  <to>
                    <xdr:col>27</xdr:col>
                    <xdr:colOff>488950</xdr:colOff>
                    <xdr:row>25</xdr:row>
                    <xdr:rowOff>69850</xdr:rowOff>
                  </to>
                </anchor>
              </controlPr>
            </control>
          </mc:Choice>
        </mc:AlternateContent>
        <mc:AlternateContent xmlns:mc="http://schemas.openxmlformats.org/markup-compatibility/2006">
          <mc:Choice Requires="x14">
            <control shapeId="10255" r:id="rId18" name="Check Box 15">
              <controlPr defaultSize="0" autoFill="0" autoLine="0" autoPict="0">
                <anchor moveWithCells="1">
                  <from>
                    <xdr:col>27</xdr:col>
                    <xdr:colOff>57150</xdr:colOff>
                    <xdr:row>25</xdr:row>
                    <xdr:rowOff>127000</xdr:rowOff>
                  </from>
                  <to>
                    <xdr:col>27</xdr:col>
                    <xdr:colOff>476250</xdr:colOff>
                    <xdr:row>27</xdr:row>
                    <xdr:rowOff>88900</xdr:rowOff>
                  </to>
                </anchor>
              </controlPr>
            </control>
          </mc:Choice>
        </mc:AlternateContent>
        <mc:AlternateContent xmlns:mc="http://schemas.openxmlformats.org/markup-compatibility/2006">
          <mc:Choice Requires="x14">
            <control shapeId="10256" r:id="rId19" name="Check Box 16">
              <controlPr defaultSize="0" autoFill="0" autoLine="0" autoPict="0">
                <anchor moveWithCells="1">
                  <from>
                    <xdr:col>27</xdr:col>
                    <xdr:colOff>57150</xdr:colOff>
                    <xdr:row>27</xdr:row>
                    <xdr:rowOff>120650</xdr:rowOff>
                  </from>
                  <to>
                    <xdr:col>27</xdr:col>
                    <xdr:colOff>476250</xdr:colOff>
                    <xdr:row>29</xdr:row>
                    <xdr:rowOff>69850</xdr:rowOff>
                  </to>
                </anchor>
              </controlPr>
            </control>
          </mc:Choice>
        </mc:AlternateContent>
        <mc:AlternateContent xmlns:mc="http://schemas.openxmlformats.org/markup-compatibility/2006">
          <mc:Choice Requires="x14">
            <control shapeId="10257" r:id="rId20" name="Check Box 17">
              <controlPr defaultSize="0" autoFill="0" autoLine="0" autoPict="0">
                <anchor moveWithCells="1">
                  <from>
                    <xdr:col>27</xdr:col>
                    <xdr:colOff>57150</xdr:colOff>
                    <xdr:row>29</xdr:row>
                    <xdr:rowOff>152400</xdr:rowOff>
                  </from>
                  <to>
                    <xdr:col>27</xdr:col>
                    <xdr:colOff>476250</xdr:colOff>
                    <xdr:row>31</xdr:row>
                    <xdr:rowOff>88900</xdr:rowOff>
                  </to>
                </anchor>
              </controlPr>
            </control>
          </mc:Choice>
        </mc:AlternateContent>
        <mc:AlternateContent xmlns:mc="http://schemas.openxmlformats.org/markup-compatibility/2006">
          <mc:Choice Requires="x14">
            <control shapeId="10258" r:id="rId21" name="Check Box 18">
              <controlPr defaultSize="0" autoFill="0" autoLine="0" autoPict="0">
                <anchor moveWithCells="1">
                  <from>
                    <xdr:col>27</xdr:col>
                    <xdr:colOff>57150</xdr:colOff>
                    <xdr:row>31</xdr:row>
                    <xdr:rowOff>133350</xdr:rowOff>
                  </from>
                  <to>
                    <xdr:col>27</xdr:col>
                    <xdr:colOff>476250</xdr:colOff>
                    <xdr:row>33</xdr:row>
                    <xdr:rowOff>50800</xdr:rowOff>
                  </to>
                </anchor>
              </controlPr>
            </control>
          </mc:Choice>
        </mc:AlternateContent>
        <mc:AlternateContent xmlns:mc="http://schemas.openxmlformats.org/markup-compatibility/2006">
          <mc:Choice Requires="x14">
            <control shapeId="10259" r:id="rId22" name="Check Box 19">
              <controlPr defaultSize="0" autoFill="0" autoLine="0" autoPict="0">
                <anchor moveWithCells="1">
                  <from>
                    <xdr:col>28</xdr:col>
                    <xdr:colOff>57150</xdr:colOff>
                    <xdr:row>5</xdr:row>
                    <xdr:rowOff>152400</xdr:rowOff>
                  </from>
                  <to>
                    <xdr:col>28</xdr:col>
                    <xdr:colOff>476250</xdr:colOff>
                    <xdr:row>7</xdr:row>
                    <xdr:rowOff>88900</xdr:rowOff>
                  </to>
                </anchor>
              </controlPr>
            </control>
          </mc:Choice>
        </mc:AlternateContent>
        <mc:AlternateContent xmlns:mc="http://schemas.openxmlformats.org/markup-compatibility/2006">
          <mc:Choice Requires="x14">
            <control shapeId="10260" r:id="rId23" name="Check Box 20">
              <controlPr defaultSize="0" autoFill="0" autoLine="0" autoPict="0">
                <anchor moveWithCells="1">
                  <from>
                    <xdr:col>28</xdr:col>
                    <xdr:colOff>57150</xdr:colOff>
                    <xdr:row>7</xdr:row>
                    <xdr:rowOff>127000</xdr:rowOff>
                  </from>
                  <to>
                    <xdr:col>28</xdr:col>
                    <xdr:colOff>476250</xdr:colOff>
                    <xdr:row>9</xdr:row>
                    <xdr:rowOff>69850</xdr:rowOff>
                  </to>
                </anchor>
              </controlPr>
            </control>
          </mc:Choice>
        </mc:AlternateContent>
        <mc:AlternateContent xmlns:mc="http://schemas.openxmlformats.org/markup-compatibility/2006">
          <mc:Choice Requires="x14">
            <control shapeId="10261" r:id="rId24" name="Check Box 21">
              <controlPr defaultSize="0" autoFill="0" autoLine="0" autoPict="0">
                <anchor moveWithCells="1">
                  <from>
                    <xdr:col>28</xdr:col>
                    <xdr:colOff>57150</xdr:colOff>
                    <xdr:row>9</xdr:row>
                    <xdr:rowOff>127000</xdr:rowOff>
                  </from>
                  <to>
                    <xdr:col>28</xdr:col>
                    <xdr:colOff>476250</xdr:colOff>
                    <xdr:row>11</xdr:row>
                    <xdr:rowOff>88900</xdr:rowOff>
                  </to>
                </anchor>
              </controlPr>
            </control>
          </mc:Choice>
        </mc:AlternateContent>
        <mc:AlternateContent xmlns:mc="http://schemas.openxmlformats.org/markup-compatibility/2006">
          <mc:Choice Requires="x14">
            <control shapeId="10262" r:id="rId25" name="Check Box 22">
              <controlPr defaultSize="0" autoFill="0" autoLine="0" autoPict="0">
                <anchor moveWithCells="1">
                  <from>
                    <xdr:col>28</xdr:col>
                    <xdr:colOff>57150</xdr:colOff>
                    <xdr:row>15</xdr:row>
                    <xdr:rowOff>120650</xdr:rowOff>
                  </from>
                  <to>
                    <xdr:col>28</xdr:col>
                    <xdr:colOff>476250</xdr:colOff>
                    <xdr:row>17</xdr:row>
                    <xdr:rowOff>57150</xdr:rowOff>
                  </to>
                </anchor>
              </controlPr>
            </control>
          </mc:Choice>
        </mc:AlternateContent>
        <mc:AlternateContent xmlns:mc="http://schemas.openxmlformats.org/markup-compatibility/2006">
          <mc:Choice Requires="x14">
            <control shapeId="10263" r:id="rId26" name="Check Box 23">
              <controlPr defaultSize="0" autoFill="0" autoLine="0" autoPict="0">
                <anchor moveWithCells="1">
                  <from>
                    <xdr:col>28</xdr:col>
                    <xdr:colOff>57150</xdr:colOff>
                    <xdr:row>17</xdr:row>
                    <xdr:rowOff>120650</xdr:rowOff>
                  </from>
                  <to>
                    <xdr:col>28</xdr:col>
                    <xdr:colOff>488950</xdr:colOff>
                    <xdr:row>19</xdr:row>
                    <xdr:rowOff>88900</xdr:rowOff>
                  </to>
                </anchor>
              </controlPr>
            </control>
          </mc:Choice>
        </mc:AlternateContent>
        <mc:AlternateContent xmlns:mc="http://schemas.openxmlformats.org/markup-compatibility/2006">
          <mc:Choice Requires="x14">
            <control shapeId="10264" r:id="rId27" name="Check Box 24">
              <controlPr defaultSize="0" autoFill="0" autoLine="0" autoPict="0">
                <anchor moveWithCells="1">
                  <from>
                    <xdr:col>28</xdr:col>
                    <xdr:colOff>57150</xdr:colOff>
                    <xdr:row>19</xdr:row>
                    <xdr:rowOff>127000</xdr:rowOff>
                  </from>
                  <to>
                    <xdr:col>28</xdr:col>
                    <xdr:colOff>488950</xdr:colOff>
                    <xdr:row>21</xdr:row>
                    <xdr:rowOff>82550</xdr:rowOff>
                  </to>
                </anchor>
              </controlPr>
            </control>
          </mc:Choice>
        </mc:AlternateContent>
        <mc:AlternateContent xmlns:mc="http://schemas.openxmlformats.org/markup-compatibility/2006">
          <mc:Choice Requires="x14">
            <control shapeId="10265" r:id="rId28" name="Check Box 25">
              <controlPr defaultSize="0" autoFill="0" autoLine="0" autoPict="0">
                <anchor moveWithCells="1">
                  <from>
                    <xdr:col>28</xdr:col>
                    <xdr:colOff>57150</xdr:colOff>
                    <xdr:row>21</xdr:row>
                    <xdr:rowOff>127000</xdr:rowOff>
                  </from>
                  <to>
                    <xdr:col>28</xdr:col>
                    <xdr:colOff>488950</xdr:colOff>
                    <xdr:row>23</xdr:row>
                    <xdr:rowOff>88900</xdr:rowOff>
                  </to>
                </anchor>
              </controlPr>
            </control>
          </mc:Choice>
        </mc:AlternateContent>
        <mc:AlternateContent xmlns:mc="http://schemas.openxmlformats.org/markup-compatibility/2006">
          <mc:Choice Requires="x14">
            <control shapeId="10266" r:id="rId29" name="Check Box 26">
              <controlPr defaultSize="0" autoFill="0" autoLine="0" autoPict="0">
                <anchor moveWithCells="1">
                  <from>
                    <xdr:col>28</xdr:col>
                    <xdr:colOff>57150</xdr:colOff>
                    <xdr:row>23</xdr:row>
                    <xdr:rowOff>127000</xdr:rowOff>
                  </from>
                  <to>
                    <xdr:col>28</xdr:col>
                    <xdr:colOff>488950</xdr:colOff>
                    <xdr:row>25</xdr:row>
                    <xdr:rowOff>69850</xdr:rowOff>
                  </to>
                </anchor>
              </controlPr>
            </control>
          </mc:Choice>
        </mc:AlternateContent>
        <mc:AlternateContent xmlns:mc="http://schemas.openxmlformats.org/markup-compatibility/2006">
          <mc:Choice Requires="x14">
            <control shapeId="10267" r:id="rId30" name="Check Box 27">
              <controlPr defaultSize="0" autoFill="0" autoLine="0" autoPict="0">
                <anchor moveWithCells="1">
                  <from>
                    <xdr:col>28</xdr:col>
                    <xdr:colOff>57150</xdr:colOff>
                    <xdr:row>25</xdr:row>
                    <xdr:rowOff>127000</xdr:rowOff>
                  </from>
                  <to>
                    <xdr:col>28</xdr:col>
                    <xdr:colOff>476250</xdr:colOff>
                    <xdr:row>27</xdr:row>
                    <xdr:rowOff>88900</xdr:rowOff>
                  </to>
                </anchor>
              </controlPr>
            </control>
          </mc:Choice>
        </mc:AlternateContent>
        <mc:AlternateContent xmlns:mc="http://schemas.openxmlformats.org/markup-compatibility/2006">
          <mc:Choice Requires="x14">
            <control shapeId="10268" r:id="rId31" name="Check Box 28">
              <controlPr defaultSize="0" autoFill="0" autoLine="0" autoPict="0">
                <anchor moveWithCells="1">
                  <from>
                    <xdr:col>28</xdr:col>
                    <xdr:colOff>57150</xdr:colOff>
                    <xdr:row>27</xdr:row>
                    <xdr:rowOff>120650</xdr:rowOff>
                  </from>
                  <to>
                    <xdr:col>28</xdr:col>
                    <xdr:colOff>476250</xdr:colOff>
                    <xdr:row>29</xdr:row>
                    <xdr:rowOff>69850</xdr:rowOff>
                  </to>
                </anchor>
              </controlPr>
            </control>
          </mc:Choice>
        </mc:AlternateContent>
        <mc:AlternateContent xmlns:mc="http://schemas.openxmlformats.org/markup-compatibility/2006">
          <mc:Choice Requires="x14">
            <control shapeId="10269" r:id="rId32" name="Check Box 29">
              <controlPr defaultSize="0" autoFill="0" autoLine="0" autoPict="0">
                <anchor moveWithCells="1">
                  <from>
                    <xdr:col>28</xdr:col>
                    <xdr:colOff>57150</xdr:colOff>
                    <xdr:row>29</xdr:row>
                    <xdr:rowOff>152400</xdr:rowOff>
                  </from>
                  <to>
                    <xdr:col>28</xdr:col>
                    <xdr:colOff>476250</xdr:colOff>
                    <xdr:row>31</xdr:row>
                    <xdr:rowOff>88900</xdr:rowOff>
                  </to>
                </anchor>
              </controlPr>
            </control>
          </mc:Choice>
        </mc:AlternateContent>
        <mc:AlternateContent xmlns:mc="http://schemas.openxmlformats.org/markup-compatibility/2006">
          <mc:Choice Requires="x14">
            <control shapeId="10270" r:id="rId33" name="Check Box 30">
              <controlPr defaultSize="0" autoFill="0" autoLine="0" autoPict="0">
                <anchor moveWithCells="1">
                  <from>
                    <xdr:col>28</xdr:col>
                    <xdr:colOff>57150</xdr:colOff>
                    <xdr:row>31</xdr:row>
                    <xdr:rowOff>133350</xdr:rowOff>
                  </from>
                  <to>
                    <xdr:col>28</xdr:col>
                    <xdr:colOff>476250</xdr:colOff>
                    <xdr:row>33</xdr:row>
                    <xdr:rowOff>50800</xdr:rowOff>
                  </to>
                </anchor>
              </controlPr>
            </control>
          </mc:Choice>
        </mc:AlternateContent>
        <mc:AlternateContent xmlns:mc="http://schemas.openxmlformats.org/markup-compatibility/2006">
          <mc:Choice Requires="x14">
            <control shapeId="10271" r:id="rId34" name="Check Box 31">
              <controlPr defaultSize="0" autoFill="0" autoLine="0" autoPict="0">
                <anchor moveWithCells="1">
                  <from>
                    <xdr:col>28</xdr:col>
                    <xdr:colOff>57150</xdr:colOff>
                    <xdr:row>11</xdr:row>
                    <xdr:rowOff>127000</xdr:rowOff>
                  </from>
                  <to>
                    <xdr:col>28</xdr:col>
                    <xdr:colOff>476250</xdr:colOff>
                    <xdr:row>13</xdr:row>
                    <xdr:rowOff>88900</xdr:rowOff>
                  </to>
                </anchor>
              </controlPr>
            </control>
          </mc:Choice>
        </mc:AlternateContent>
        <mc:AlternateContent xmlns:mc="http://schemas.openxmlformats.org/markup-compatibility/2006">
          <mc:Choice Requires="x14">
            <control shapeId="10272" r:id="rId35" name="Check Box 32">
              <controlPr defaultSize="0" autoFill="0" autoLine="0" autoPict="0">
                <anchor moveWithCells="1">
                  <from>
                    <xdr:col>28</xdr:col>
                    <xdr:colOff>57150</xdr:colOff>
                    <xdr:row>13</xdr:row>
                    <xdr:rowOff>120650</xdr:rowOff>
                  </from>
                  <to>
                    <xdr:col>28</xdr:col>
                    <xdr:colOff>476250</xdr:colOff>
                    <xdr:row>15</xdr:row>
                    <xdr:rowOff>69850</xdr:rowOff>
                  </to>
                </anchor>
              </controlPr>
            </control>
          </mc:Choice>
        </mc:AlternateContent>
        <mc:AlternateContent xmlns:mc="http://schemas.openxmlformats.org/markup-compatibility/2006">
          <mc:Choice Requires="x14">
            <control shapeId="10273" r:id="rId36" name="Check Box 33">
              <controlPr defaultSize="0" autoFill="0" autoLine="0" autoPict="0">
                <anchor moveWithCells="1">
                  <from>
                    <xdr:col>29</xdr:col>
                    <xdr:colOff>57150</xdr:colOff>
                    <xdr:row>5</xdr:row>
                    <xdr:rowOff>152400</xdr:rowOff>
                  </from>
                  <to>
                    <xdr:col>29</xdr:col>
                    <xdr:colOff>476250</xdr:colOff>
                    <xdr:row>7</xdr:row>
                    <xdr:rowOff>88900</xdr:rowOff>
                  </to>
                </anchor>
              </controlPr>
            </control>
          </mc:Choice>
        </mc:AlternateContent>
        <mc:AlternateContent xmlns:mc="http://schemas.openxmlformats.org/markup-compatibility/2006">
          <mc:Choice Requires="x14">
            <control shapeId="10274" r:id="rId37" name="Check Box 34">
              <controlPr defaultSize="0" autoFill="0" autoLine="0" autoPict="0">
                <anchor moveWithCells="1">
                  <from>
                    <xdr:col>29</xdr:col>
                    <xdr:colOff>57150</xdr:colOff>
                    <xdr:row>7</xdr:row>
                    <xdr:rowOff>127000</xdr:rowOff>
                  </from>
                  <to>
                    <xdr:col>29</xdr:col>
                    <xdr:colOff>476250</xdr:colOff>
                    <xdr:row>9</xdr:row>
                    <xdr:rowOff>69850</xdr:rowOff>
                  </to>
                </anchor>
              </controlPr>
            </control>
          </mc:Choice>
        </mc:AlternateContent>
        <mc:AlternateContent xmlns:mc="http://schemas.openxmlformats.org/markup-compatibility/2006">
          <mc:Choice Requires="x14">
            <control shapeId="10275" r:id="rId38" name="Check Box 35">
              <controlPr defaultSize="0" autoFill="0" autoLine="0" autoPict="0">
                <anchor moveWithCells="1">
                  <from>
                    <xdr:col>29</xdr:col>
                    <xdr:colOff>57150</xdr:colOff>
                    <xdr:row>9</xdr:row>
                    <xdr:rowOff>127000</xdr:rowOff>
                  </from>
                  <to>
                    <xdr:col>29</xdr:col>
                    <xdr:colOff>476250</xdr:colOff>
                    <xdr:row>11</xdr:row>
                    <xdr:rowOff>88900</xdr:rowOff>
                  </to>
                </anchor>
              </controlPr>
            </control>
          </mc:Choice>
        </mc:AlternateContent>
        <mc:AlternateContent xmlns:mc="http://schemas.openxmlformats.org/markup-compatibility/2006">
          <mc:Choice Requires="x14">
            <control shapeId="10276" r:id="rId39" name="Check Box 36">
              <controlPr defaultSize="0" autoFill="0" autoLine="0" autoPict="0">
                <anchor moveWithCells="1">
                  <from>
                    <xdr:col>29</xdr:col>
                    <xdr:colOff>57150</xdr:colOff>
                    <xdr:row>11</xdr:row>
                    <xdr:rowOff>127000</xdr:rowOff>
                  </from>
                  <to>
                    <xdr:col>29</xdr:col>
                    <xdr:colOff>476250</xdr:colOff>
                    <xdr:row>13</xdr:row>
                    <xdr:rowOff>88900</xdr:rowOff>
                  </to>
                </anchor>
              </controlPr>
            </control>
          </mc:Choice>
        </mc:AlternateContent>
        <mc:AlternateContent xmlns:mc="http://schemas.openxmlformats.org/markup-compatibility/2006">
          <mc:Choice Requires="x14">
            <control shapeId="10277" r:id="rId40" name="Check Box 37">
              <controlPr defaultSize="0" autoFill="0" autoLine="0" autoPict="0">
                <anchor moveWithCells="1">
                  <from>
                    <xdr:col>29</xdr:col>
                    <xdr:colOff>57150</xdr:colOff>
                    <xdr:row>15</xdr:row>
                    <xdr:rowOff>120650</xdr:rowOff>
                  </from>
                  <to>
                    <xdr:col>29</xdr:col>
                    <xdr:colOff>476250</xdr:colOff>
                    <xdr:row>17</xdr:row>
                    <xdr:rowOff>57150</xdr:rowOff>
                  </to>
                </anchor>
              </controlPr>
            </control>
          </mc:Choice>
        </mc:AlternateContent>
        <mc:AlternateContent xmlns:mc="http://schemas.openxmlformats.org/markup-compatibility/2006">
          <mc:Choice Requires="x14">
            <control shapeId="10278" r:id="rId41" name="Check Box 38">
              <controlPr defaultSize="0" autoFill="0" autoLine="0" autoPict="0">
                <anchor moveWithCells="1">
                  <from>
                    <xdr:col>29</xdr:col>
                    <xdr:colOff>57150</xdr:colOff>
                    <xdr:row>17</xdr:row>
                    <xdr:rowOff>120650</xdr:rowOff>
                  </from>
                  <to>
                    <xdr:col>29</xdr:col>
                    <xdr:colOff>488950</xdr:colOff>
                    <xdr:row>19</xdr:row>
                    <xdr:rowOff>88900</xdr:rowOff>
                  </to>
                </anchor>
              </controlPr>
            </control>
          </mc:Choice>
        </mc:AlternateContent>
        <mc:AlternateContent xmlns:mc="http://schemas.openxmlformats.org/markup-compatibility/2006">
          <mc:Choice Requires="x14">
            <control shapeId="10279" r:id="rId42" name="Check Box 39">
              <controlPr defaultSize="0" autoFill="0" autoLine="0" autoPict="0">
                <anchor moveWithCells="1">
                  <from>
                    <xdr:col>29</xdr:col>
                    <xdr:colOff>57150</xdr:colOff>
                    <xdr:row>19</xdr:row>
                    <xdr:rowOff>127000</xdr:rowOff>
                  </from>
                  <to>
                    <xdr:col>29</xdr:col>
                    <xdr:colOff>488950</xdr:colOff>
                    <xdr:row>21</xdr:row>
                    <xdr:rowOff>82550</xdr:rowOff>
                  </to>
                </anchor>
              </controlPr>
            </control>
          </mc:Choice>
        </mc:AlternateContent>
        <mc:AlternateContent xmlns:mc="http://schemas.openxmlformats.org/markup-compatibility/2006">
          <mc:Choice Requires="x14">
            <control shapeId="10280" r:id="rId43" name="Check Box 40">
              <controlPr defaultSize="0" autoFill="0" autoLine="0" autoPict="0">
                <anchor moveWithCells="1">
                  <from>
                    <xdr:col>29</xdr:col>
                    <xdr:colOff>57150</xdr:colOff>
                    <xdr:row>21</xdr:row>
                    <xdr:rowOff>127000</xdr:rowOff>
                  </from>
                  <to>
                    <xdr:col>29</xdr:col>
                    <xdr:colOff>488950</xdr:colOff>
                    <xdr:row>23</xdr:row>
                    <xdr:rowOff>88900</xdr:rowOff>
                  </to>
                </anchor>
              </controlPr>
            </control>
          </mc:Choice>
        </mc:AlternateContent>
        <mc:AlternateContent xmlns:mc="http://schemas.openxmlformats.org/markup-compatibility/2006">
          <mc:Choice Requires="x14">
            <control shapeId="10281" r:id="rId44" name="Check Box 41">
              <controlPr defaultSize="0" autoFill="0" autoLine="0" autoPict="0">
                <anchor moveWithCells="1">
                  <from>
                    <xdr:col>29</xdr:col>
                    <xdr:colOff>57150</xdr:colOff>
                    <xdr:row>23</xdr:row>
                    <xdr:rowOff>127000</xdr:rowOff>
                  </from>
                  <to>
                    <xdr:col>29</xdr:col>
                    <xdr:colOff>488950</xdr:colOff>
                    <xdr:row>25</xdr:row>
                    <xdr:rowOff>69850</xdr:rowOff>
                  </to>
                </anchor>
              </controlPr>
            </control>
          </mc:Choice>
        </mc:AlternateContent>
        <mc:AlternateContent xmlns:mc="http://schemas.openxmlformats.org/markup-compatibility/2006">
          <mc:Choice Requires="x14">
            <control shapeId="10282" r:id="rId45" name="Check Box 42">
              <controlPr defaultSize="0" autoFill="0" autoLine="0" autoPict="0">
                <anchor moveWithCells="1">
                  <from>
                    <xdr:col>29</xdr:col>
                    <xdr:colOff>57150</xdr:colOff>
                    <xdr:row>25</xdr:row>
                    <xdr:rowOff>127000</xdr:rowOff>
                  </from>
                  <to>
                    <xdr:col>29</xdr:col>
                    <xdr:colOff>476250</xdr:colOff>
                    <xdr:row>27</xdr:row>
                    <xdr:rowOff>88900</xdr:rowOff>
                  </to>
                </anchor>
              </controlPr>
            </control>
          </mc:Choice>
        </mc:AlternateContent>
        <mc:AlternateContent xmlns:mc="http://schemas.openxmlformats.org/markup-compatibility/2006">
          <mc:Choice Requires="x14">
            <control shapeId="10283" r:id="rId46" name="Check Box 43">
              <controlPr defaultSize="0" autoFill="0" autoLine="0" autoPict="0">
                <anchor moveWithCells="1">
                  <from>
                    <xdr:col>29</xdr:col>
                    <xdr:colOff>57150</xdr:colOff>
                    <xdr:row>27</xdr:row>
                    <xdr:rowOff>120650</xdr:rowOff>
                  </from>
                  <to>
                    <xdr:col>29</xdr:col>
                    <xdr:colOff>476250</xdr:colOff>
                    <xdr:row>29</xdr:row>
                    <xdr:rowOff>69850</xdr:rowOff>
                  </to>
                </anchor>
              </controlPr>
            </control>
          </mc:Choice>
        </mc:AlternateContent>
        <mc:AlternateContent xmlns:mc="http://schemas.openxmlformats.org/markup-compatibility/2006">
          <mc:Choice Requires="x14">
            <control shapeId="10284" r:id="rId47" name="Check Box 44">
              <controlPr defaultSize="0" autoFill="0" autoLine="0" autoPict="0">
                <anchor moveWithCells="1">
                  <from>
                    <xdr:col>29</xdr:col>
                    <xdr:colOff>57150</xdr:colOff>
                    <xdr:row>29</xdr:row>
                    <xdr:rowOff>146050</xdr:rowOff>
                  </from>
                  <to>
                    <xdr:col>29</xdr:col>
                    <xdr:colOff>476250</xdr:colOff>
                    <xdr:row>31</xdr:row>
                    <xdr:rowOff>50800</xdr:rowOff>
                  </to>
                </anchor>
              </controlPr>
            </control>
          </mc:Choice>
        </mc:AlternateContent>
        <mc:AlternateContent xmlns:mc="http://schemas.openxmlformats.org/markup-compatibility/2006">
          <mc:Choice Requires="x14">
            <control shapeId="10285" r:id="rId48" name="Check Box 45">
              <controlPr defaultSize="0" autoFill="0" autoLine="0" autoPict="0">
                <anchor moveWithCells="1">
                  <from>
                    <xdr:col>29</xdr:col>
                    <xdr:colOff>57150</xdr:colOff>
                    <xdr:row>31</xdr:row>
                    <xdr:rowOff>133350</xdr:rowOff>
                  </from>
                  <to>
                    <xdr:col>29</xdr:col>
                    <xdr:colOff>476250</xdr:colOff>
                    <xdr:row>33</xdr:row>
                    <xdr:rowOff>50800</xdr:rowOff>
                  </to>
                </anchor>
              </controlPr>
            </control>
          </mc:Choice>
        </mc:AlternateContent>
        <mc:AlternateContent xmlns:mc="http://schemas.openxmlformats.org/markup-compatibility/2006">
          <mc:Choice Requires="x14">
            <control shapeId="10286" r:id="rId49" name="Check Box 46">
              <controlPr defaultSize="0" autoFill="0" autoLine="0" autoPict="0" altText="3">
                <anchor moveWithCells="1">
                  <from>
                    <xdr:col>29</xdr:col>
                    <xdr:colOff>57150</xdr:colOff>
                    <xdr:row>13</xdr:row>
                    <xdr:rowOff>120650</xdr:rowOff>
                  </from>
                  <to>
                    <xdr:col>29</xdr:col>
                    <xdr:colOff>476250</xdr:colOff>
                    <xdr:row>15</xdr:row>
                    <xdr:rowOff>69850</xdr:rowOff>
                  </to>
                </anchor>
              </controlPr>
            </control>
          </mc:Choice>
        </mc:AlternateContent>
        <mc:AlternateContent xmlns:mc="http://schemas.openxmlformats.org/markup-compatibility/2006">
          <mc:Choice Requires="x14">
            <control shapeId="10287" r:id="rId50" name="Check Box 47">
              <controlPr defaultSize="0" autoFill="0" autoLine="0" autoPict="0">
                <anchor moveWithCells="1">
                  <from>
                    <xdr:col>30</xdr:col>
                    <xdr:colOff>57150</xdr:colOff>
                    <xdr:row>15</xdr:row>
                    <xdr:rowOff>120650</xdr:rowOff>
                  </from>
                  <to>
                    <xdr:col>30</xdr:col>
                    <xdr:colOff>476250</xdr:colOff>
                    <xdr:row>17</xdr:row>
                    <xdr:rowOff>57150</xdr:rowOff>
                  </to>
                </anchor>
              </controlPr>
            </control>
          </mc:Choice>
        </mc:AlternateContent>
        <mc:AlternateContent xmlns:mc="http://schemas.openxmlformats.org/markup-compatibility/2006">
          <mc:Choice Requires="x14">
            <control shapeId="10288" r:id="rId51" name="Check Box 48">
              <controlPr defaultSize="0" autoFill="0" autoLine="0" autoPict="0">
                <anchor moveWithCells="1">
                  <from>
                    <xdr:col>30</xdr:col>
                    <xdr:colOff>57150</xdr:colOff>
                    <xdr:row>19</xdr:row>
                    <xdr:rowOff>127000</xdr:rowOff>
                  </from>
                  <to>
                    <xdr:col>30</xdr:col>
                    <xdr:colOff>488950</xdr:colOff>
                    <xdr:row>21</xdr:row>
                    <xdr:rowOff>82550</xdr:rowOff>
                  </to>
                </anchor>
              </controlPr>
            </control>
          </mc:Choice>
        </mc:AlternateContent>
        <mc:AlternateContent xmlns:mc="http://schemas.openxmlformats.org/markup-compatibility/2006">
          <mc:Choice Requires="x14">
            <control shapeId="10289" r:id="rId52" name="Check Box 49">
              <controlPr defaultSize="0" autoFill="0" autoLine="0" autoPict="0">
                <anchor moveWithCells="1">
                  <from>
                    <xdr:col>30</xdr:col>
                    <xdr:colOff>57150</xdr:colOff>
                    <xdr:row>21</xdr:row>
                    <xdr:rowOff>127000</xdr:rowOff>
                  </from>
                  <to>
                    <xdr:col>30</xdr:col>
                    <xdr:colOff>488950</xdr:colOff>
                    <xdr:row>23</xdr:row>
                    <xdr:rowOff>88900</xdr:rowOff>
                  </to>
                </anchor>
              </controlPr>
            </control>
          </mc:Choice>
        </mc:AlternateContent>
        <mc:AlternateContent xmlns:mc="http://schemas.openxmlformats.org/markup-compatibility/2006">
          <mc:Choice Requires="x14">
            <control shapeId="10290" r:id="rId53" name="Check Box 50">
              <controlPr defaultSize="0" autoFill="0" autoLine="0" autoPict="0">
                <anchor moveWithCells="1">
                  <from>
                    <xdr:col>30</xdr:col>
                    <xdr:colOff>57150</xdr:colOff>
                    <xdr:row>25</xdr:row>
                    <xdr:rowOff>127000</xdr:rowOff>
                  </from>
                  <to>
                    <xdr:col>30</xdr:col>
                    <xdr:colOff>476250</xdr:colOff>
                    <xdr:row>27</xdr:row>
                    <xdr:rowOff>88900</xdr:rowOff>
                  </to>
                </anchor>
              </controlPr>
            </control>
          </mc:Choice>
        </mc:AlternateContent>
        <mc:AlternateContent xmlns:mc="http://schemas.openxmlformats.org/markup-compatibility/2006">
          <mc:Choice Requires="x14">
            <control shapeId="10291" r:id="rId54" name="Check Box 51">
              <controlPr defaultSize="0" autoFill="0" autoLine="0" autoPict="0">
                <anchor moveWithCells="1">
                  <from>
                    <xdr:col>30</xdr:col>
                    <xdr:colOff>57150</xdr:colOff>
                    <xdr:row>31</xdr:row>
                    <xdr:rowOff>133350</xdr:rowOff>
                  </from>
                  <to>
                    <xdr:col>30</xdr:col>
                    <xdr:colOff>476250</xdr:colOff>
                    <xdr:row>33</xdr:row>
                    <xdr:rowOff>50800</xdr:rowOff>
                  </to>
                </anchor>
              </controlPr>
            </control>
          </mc:Choice>
        </mc:AlternateContent>
        <mc:AlternateContent xmlns:mc="http://schemas.openxmlformats.org/markup-compatibility/2006">
          <mc:Choice Requires="x14">
            <control shapeId="10292" r:id="rId55" name="Check Box 52">
              <controlPr defaultSize="0" autoFill="0" autoLine="0" autoPict="0">
                <anchor moveWithCells="1">
                  <from>
                    <xdr:col>30</xdr:col>
                    <xdr:colOff>57150</xdr:colOff>
                    <xdr:row>5</xdr:row>
                    <xdr:rowOff>152400</xdr:rowOff>
                  </from>
                  <to>
                    <xdr:col>30</xdr:col>
                    <xdr:colOff>476250</xdr:colOff>
                    <xdr:row>7</xdr:row>
                    <xdr:rowOff>88900</xdr:rowOff>
                  </to>
                </anchor>
              </controlPr>
            </control>
          </mc:Choice>
        </mc:AlternateContent>
        <mc:AlternateContent xmlns:mc="http://schemas.openxmlformats.org/markup-compatibility/2006">
          <mc:Choice Requires="x14">
            <control shapeId="10293" r:id="rId56" name="Check Box 53">
              <controlPr defaultSize="0" autoFill="0" autoLine="0" autoPict="0">
                <anchor moveWithCells="1">
                  <from>
                    <xdr:col>30</xdr:col>
                    <xdr:colOff>57150</xdr:colOff>
                    <xdr:row>7</xdr:row>
                    <xdr:rowOff>127000</xdr:rowOff>
                  </from>
                  <to>
                    <xdr:col>30</xdr:col>
                    <xdr:colOff>476250</xdr:colOff>
                    <xdr:row>9</xdr:row>
                    <xdr:rowOff>69850</xdr:rowOff>
                  </to>
                </anchor>
              </controlPr>
            </control>
          </mc:Choice>
        </mc:AlternateContent>
        <mc:AlternateContent xmlns:mc="http://schemas.openxmlformats.org/markup-compatibility/2006">
          <mc:Choice Requires="x14">
            <control shapeId="10294" r:id="rId57" name="Check Box 54">
              <controlPr defaultSize="0" autoFill="0" autoLine="0" autoPict="0">
                <anchor moveWithCells="1">
                  <from>
                    <xdr:col>30</xdr:col>
                    <xdr:colOff>57150</xdr:colOff>
                    <xdr:row>9</xdr:row>
                    <xdr:rowOff>127000</xdr:rowOff>
                  </from>
                  <to>
                    <xdr:col>30</xdr:col>
                    <xdr:colOff>476250</xdr:colOff>
                    <xdr:row>11</xdr:row>
                    <xdr:rowOff>88900</xdr:rowOff>
                  </to>
                </anchor>
              </controlPr>
            </control>
          </mc:Choice>
        </mc:AlternateContent>
        <mc:AlternateContent xmlns:mc="http://schemas.openxmlformats.org/markup-compatibility/2006">
          <mc:Choice Requires="x14">
            <control shapeId="10295" r:id="rId58" name="Check Box 55">
              <controlPr defaultSize="0" autoFill="0" autoLine="0" autoPict="0">
                <anchor moveWithCells="1">
                  <from>
                    <xdr:col>30</xdr:col>
                    <xdr:colOff>57150</xdr:colOff>
                    <xdr:row>11</xdr:row>
                    <xdr:rowOff>127000</xdr:rowOff>
                  </from>
                  <to>
                    <xdr:col>30</xdr:col>
                    <xdr:colOff>476250</xdr:colOff>
                    <xdr:row>13</xdr:row>
                    <xdr:rowOff>88900</xdr:rowOff>
                  </to>
                </anchor>
              </controlPr>
            </control>
          </mc:Choice>
        </mc:AlternateContent>
        <mc:AlternateContent xmlns:mc="http://schemas.openxmlformats.org/markup-compatibility/2006">
          <mc:Choice Requires="x14">
            <control shapeId="10296" r:id="rId59" name="Check Box 56">
              <controlPr defaultSize="0" autoFill="0" autoLine="0" autoPict="0">
                <anchor moveWithCells="1">
                  <from>
                    <xdr:col>30</xdr:col>
                    <xdr:colOff>57150</xdr:colOff>
                    <xdr:row>17</xdr:row>
                    <xdr:rowOff>120650</xdr:rowOff>
                  </from>
                  <to>
                    <xdr:col>30</xdr:col>
                    <xdr:colOff>488950</xdr:colOff>
                    <xdr:row>19</xdr:row>
                    <xdr:rowOff>88900</xdr:rowOff>
                  </to>
                </anchor>
              </controlPr>
            </control>
          </mc:Choice>
        </mc:AlternateContent>
        <mc:AlternateContent xmlns:mc="http://schemas.openxmlformats.org/markup-compatibility/2006">
          <mc:Choice Requires="x14">
            <control shapeId="10297" r:id="rId60" name="Check Box 57">
              <controlPr defaultSize="0" autoFill="0" autoLine="0" autoPict="0">
                <anchor moveWithCells="1">
                  <from>
                    <xdr:col>30</xdr:col>
                    <xdr:colOff>57150</xdr:colOff>
                    <xdr:row>23</xdr:row>
                    <xdr:rowOff>127000</xdr:rowOff>
                  </from>
                  <to>
                    <xdr:col>30</xdr:col>
                    <xdr:colOff>488950</xdr:colOff>
                    <xdr:row>25</xdr:row>
                    <xdr:rowOff>69850</xdr:rowOff>
                  </to>
                </anchor>
              </controlPr>
            </control>
          </mc:Choice>
        </mc:AlternateContent>
        <mc:AlternateContent xmlns:mc="http://schemas.openxmlformats.org/markup-compatibility/2006">
          <mc:Choice Requires="x14">
            <control shapeId="10298" r:id="rId61" name="Check Box 58">
              <controlPr defaultSize="0" autoFill="0" autoLine="0" autoPict="0">
                <anchor moveWithCells="1">
                  <from>
                    <xdr:col>30</xdr:col>
                    <xdr:colOff>57150</xdr:colOff>
                    <xdr:row>27</xdr:row>
                    <xdr:rowOff>120650</xdr:rowOff>
                  </from>
                  <to>
                    <xdr:col>30</xdr:col>
                    <xdr:colOff>476250</xdr:colOff>
                    <xdr:row>29</xdr:row>
                    <xdr:rowOff>69850</xdr:rowOff>
                  </to>
                </anchor>
              </controlPr>
            </control>
          </mc:Choice>
        </mc:AlternateContent>
        <mc:AlternateContent xmlns:mc="http://schemas.openxmlformats.org/markup-compatibility/2006">
          <mc:Choice Requires="x14">
            <control shapeId="10299" r:id="rId62" name="Check Box 59">
              <controlPr defaultSize="0" autoFill="0" autoLine="0" autoPict="0">
                <anchor moveWithCells="1">
                  <from>
                    <xdr:col>30</xdr:col>
                    <xdr:colOff>57150</xdr:colOff>
                    <xdr:row>29</xdr:row>
                    <xdr:rowOff>101600</xdr:rowOff>
                  </from>
                  <to>
                    <xdr:col>30</xdr:col>
                    <xdr:colOff>476250</xdr:colOff>
                    <xdr:row>31</xdr:row>
                    <xdr:rowOff>69850</xdr:rowOff>
                  </to>
                </anchor>
              </controlPr>
            </control>
          </mc:Choice>
        </mc:AlternateContent>
        <mc:AlternateContent xmlns:mc="http://schemas.openxmlformats.org/markup-compatibility/2006">
          <mc:Choice Requires="x14">
            <control shapeId="10300" r:id="rId63" name="Check Box 60">
              <controlPr defaultSize="0" autoFill="0" autoLine="0" autoPict="0">
                <anchor moveWithCells="1">
                  <from>
                    <xdr:col>30</xdr:col>
                    <xdr:colOff>57150</xdr:colOff>
                    <xdr:row>13</xdr:row>
                    <xdr:rowOff>120650</xdr:rowOff>
                  </from>
                  <to>
                    <xdr:col>30</xdr:col>
                    <xdr:colOff>476250</xdr:colOff>
                    <xdr:row>15</xdr:row>
                    <xdr:rowOff>69850</xdr:rowOff>
                  </to>
                </anchor>
              </controlPr>
            </control>
          </mc:Choice>
        </mc:AlternateContent>
        <mc:AlternateContent xmlns:mc="http://schemas.openxmlformats.org/markup-compatibility/2006">
          <mc:Choice Requires="x14">
            <control shapeId="10301" r:id="rId64" name="Check Box 61">
              <controlPr defaultSize="0" autoFill="0" autoLine="0" autoPict="0">
                <anchor moveWithCells="1">
                  <from>
                    <xdr:col>31</xdr:col>
                    <xdr:colOff>57150</xdr:colOff>
                    <xdr:row>5</xdr:row>
                    <xdr:rowOff>152400</xdr:rowOff>
                  </from>
                  <to>
                    <xdr:col>31</xdr:col>
                    <xdr:colOff>476250</xdr:colOff>
                    <xdr:row>7</xdr:row>
                    <xdr:rowOff>88900</xdr:rowOff>
                  </to>
                </anchor>
              </controlPr>
            </control>
          </mc:Choice>
        </mc:AlternateContent>
        <mc:AlternateContent xmlns:mc="http://schemas.openxmlformats.org/markup-compatibility/2006">
          <mc:Choice Requires="x14">
            <control shapeId="10302" r:id="rId65" name="Check Box 62">
              <controlPr defaultSize="0" autoFill="0" autoLine="0" autoPict="0">
                <anchor moveWithCells="1">
                  <from>
                    <xdr:col>31</xdr:col>
                    <xdr:colOff>57150</xdr:colOff>
                    <xdr:row>7</xdr:row>
                    <xdr:rowOff>127000</xdr:rowOff>
                  </from>
                  <to>
                    <xdr:col>31</xdr:col>
                    <xdr:colOff>476250</xdr:colOff>
                    <xdr:row>9</xdr:row>
                    <xdr:rowOff>69850</xdr:rowOff>
                  </to>
                </anchor>
              </controlPr>
            </control>
          </mc:Choice>
        </mc:AlternateContent>
        <mc:AlternateContent xmlns:mc="http://schemas.openxmlformats.org/markup-compatibility/2006">
          <mc:Choice Requires="x14">
            <control shapeId="10303" r:id="rId66" name="Check Box 63">
              <controlPr defaultSize="0" autoFill="0" autoLine="0" autoPict="0">
                <anchor moveWithCells="1">
                  <from>
                    <xdr:col>31</xdr:col>
                    <xdr:colOff>57150</xdr:colOff>
                    <xdr:row>9</xdr:row>
                    <xdr:rowOff>127000</xdr:rowOff>
                  </from>
                  <to>
                    <xdr:col>31</xdr:col>
                    <xdr:colOff>476250</xdr:colOff>
                    <xdr:row>11</xdr:row>
                    <xdr:rowOff>88900</xdr:rowOff>
                  </to>
                </anchor>
              </controlPr>
            </control>
          </mc:Choice>
        </mc:AlternateContent>
        <mc:AlternateContent xmlns:mc="http://schemas.openxmlformats.org/markup-compatibility/2006">
          <mc:Choice Requires="x14">
            <control shapeId="10304" r:id="rId67" name="Check Box 64">
              <controlPr defaultSize="0" autoFill="0" autoLine="0" autoPict="0">
                <anchor moveWithCells="1">
                  <from>
                    <xdr:col>31</xdr:col>
                    <xdr:colOff>57150</xdr:colOff>
                    <xdr:row>11</xdr:row>
                    <xdr:rowOff>127000</xdr:rowOff>
                  </from>
                  <to>
                    <xdr:col>31</xdr:col>
                    <xdr:colOff>476250</xdr:colOff>
                    <xdr:row>13</xdr:row>
                    <xdr:rowOff>88900</xdr:rowOff>
                  </to>
                </anchor>
              </controlPr>
            </control>
          </mc:Choice>
        </mc:AlternateContent>
        <mc:AlternateContent xmlns:mc="http://schemas.openxmlformats.org/markup-compatibility/2006">
          <mc:Choice Requires="x14">
            <control shapeId="10305" r:id="rId68" name="Check Box 65">
              <controlPr defaultSize="0" autoFill="0" autoLine="0" autoPict="0">
                <anchor moveWithCells="1">
                  <from>
                    <xdr:col>31</xdr:col>
                    <xdr:colOff>57150</xdr:colOff>
                    <xdr:row>15</xdr:row>
                    <xdr:rowOff>120650</xdr:rowOff>
                  </from>
                  <to>
                    <xdr:col>31</xdr:col>
                    <xdr:colOff>476250</xdr:colOff>
                    <xdr:row>17</xdr:row>
                    <xdr:rowOff>57150</xdr:rowOff>
                  </to>
                </anchor>
              </controlPr>
            </control>
          </mc:Choice>
        </mc:AlternateContent>
        <mc:AlternateContent xmlns:mc="http://schemas.openxmlformats.org/markup-compatibility/2006">
          <mc:Choice Requires="x14">
            <control shapeId="10306" r:id="rId69" name="Check Box 66">
              <controlPr defaultSize="0" autoFill="0" autoLine="0" autoPict="0">
                <anchor moveWithCells="1">
                  <from>
                    <xdr:col>31</xdr:col>
                    <xdr:colOff>57150</xdr:colOff>
                    <xdr:row>17</xdr:row>
                    <xdr:rowOff>120650</xdr:rowOff>
                  </from>
                  <to>
                    <xdr:col>31</xdr:col>
                    <xdr:colOff>488950</xdr:colOff>
                    <xdr:row>19</xdr:row>
                    <xdr:rowOff>88900</xdr:rowOff>
                  </to>
                </anchor>
              </controlPr>
            </control>
          </mc:Choice>
        </mc:AlternateContent>
        <mc:AlternateContent xmlns:mc="http://schemas.openxmlformats.org/markup-compatibility/2006">
          <mc:Choice Requires="x14">
            <control shapeId="10307" r:id="rId70" name="Check Box 67">
              <controlPr defaultSize="0" autoFill="0" autoLine="0" autoPict="0">
                <anchor moveWithCells="1">
                  <from>
                    <xdr:col>31</xdr:col>
                    <xdr:colOff>57150</xdr:colOff>
                    <xdr:row>19</xdr:row>
                    <xdr:rowOff>127000</xdr:rowOff>
                  </from>
                  <to>
                    <xdr:col>31</xdr:col>
                    <xdr:colOff>488950</xdr:colOff>
                    <xdr:row>21</xdr:row>
                    <xdr:rowOff>82550</xdr:rowOff>
                  </to>
                </anchor>
              </controlPr>
            </control>
          </mc:Choice>
        </mc:AlternateContent>
        <mc:AlternateContent xmlns:mc="http://schemas.openxmlformats.org/markup-compatibility/2006">
          <mc:Choice Requires="x14">
            <control shapeId="10308" r:id="rId71" name="Check Box 68">
              <controlPr defaultSize="0" autoFill="0" autoLine="0" autoPict="0">
                <anchor moveWithCells="1">
                  <from>
                    <xdr:col>31</xdr:col>
                    <xdr:colOff>57150</xdr:colOff>
                    <xdr:row>21</xdr:row>
                    <xdr:rowOff>127000</xdr:rowOff>
                  </from>
                  <to>
                    <xdr:col>31</xdr:col>
                    <xdr:colOff>488950</xdr:colOff>
                    <xdr:row>23</xdr:row>
                    <xdr:rowOff>88900</xdr:rowOff>
                  </to>
                </anchor>
              </controlPr>
            </control>
          </mc:Choice>
        </mc:AlternateContent>
        <mc:AlternateContent xmlns:mc="http://schemas.openxmlformats.org/markup-compatibility/2006">
          <mc:Choice Requires="x14">
            <control shapeId="10309" r:id="rId72" name="Check Box 69">
              <controlPr defaultSize="0" autoFill="0" autoLine="0" autoPict="0">
                <anchor moveWithCells="1">
                  <from>
                    <xdr:col>31</xdr:col>
                    <xdr:colOff>57150</xdr:colOff>
                    <xdr:row>23</xdr:row>
                    <xdr:rowOff>127000</xdr:rowOff>
                  </from>
                  <to>
                    <xdr:col>31</xdr:col>
                    <xdr:colOff>488950</xdr:colOff>
                    <xdr:row>25</xdr:row>
                    <xdr:rowOff>69850</xdr:rowOff>
                  </to>
                </anchor>
              </controlPr>
            </control>
          </mc:Choice>
        </mc:AlternateContent>
        <mc:AlternateContent xmlns:mc="http://schemas.openxmlformats.org/markup-compatibility/2006">
          <mc:Choice Requires="x14">
            <control shapeId="10310" r:id="rId73" name="Check Box 70">
              <controlPr defaultSize="0" autoFill="0" autoLine="0" autoPict="0">
                <anchor moveWithCells="1">
                  <from>
                    <xdr:col>31</xdr:col>
                    <xdr:colOff>57150</xdr:colOff>
                    <xdr:row>25</xdr:row>
                    <xdr:rowOff>127000</xdr:rowOff>
                  </from>
                  <to>
                    <xdr:col>31</xdr:col>
                    <xdr:colOff>476250</xdr:colOff>
                    <xdr:row>27</xdr:row>
                    <xdr:rowOff>88900</xdr:rowOff>
                  </to>
                </anchor>
              </controlPr>
            </control>
          </mc:Choice>
        </mc:AlternateContent>
        <mc:AlternateContent xmlns:mc="http://schemas.openxmlformats.org/markup-compatibility/2006">
          <mc:Choice Requires="x14">
            <control shapeId="10311" r:id="rId74" name="Check Box 71">
              <controlPr defaultSize="0" autoFill="0" autoLine="0" autoPict="0">
                <anchor moveWithCells="1">
                  <from>
                    <xdr:col>31</xdr:col>
                    <xdr:colOff>57150</xdr:colOff>
                    <xdr:row>27</xdr:row>
                    <xdr:rowOff>120650</xdr:rowOff>
                  </from>
                  <to>
                    <xdr:col>31</xdr:col>
                    <xdr:colOff>476250</xdr:colOff>
                    <xdr:row>29</xdr:row>
                    <xdr:rowOff>69850</xdr:rowOff>
                  </to>
                </anchor>
              </controlPr>
            </control>
          </mc:Choice>
        </mc:AlternateContent>
        <mc:AlternateContent xmlns:mc="http://schemas.openxmlformats.org/markup-compatibility/2006">
          <mc:Choice Requires="x14">
            <control shapeId="10312" r:id="rId75" name="Check Box 72">
              <controlPr defaultSize="0" autoFill="0" autoLine="0" autoPict="0">
                <anchor moveWithCells="1">
                  <from>
                    <xdr:col>31</xdr:col>
                    <xdr:colOff>57150</xdr:colOff>
                    <xdr:row>29</xdr:row>
                    <xdr:rowOff>146050</xdr:rowOff>
                  </from>
                  <to>
                    <xdr:col>31</xdr:col>
                    <xdr:colOff>476250</xdr:colOff>
                    <xdr:row>31</xdr:row>
                    <xdr:rowOff>50800</xdr:rowOff>
                  </to>
                </anchor>
              </controlPr>
            </control>
          </mc:Choice>
        </mc:AlternateContent>
        <mc:AlternateContent xmlns:mc="http://schemas.openxmlformats.org/markup-compatibility/2006">
          <mc:Choice Requires="x14">
            <control shapeId="10313" r:id="rId76" name="Check Box 73">
              <controlPr defaultSize="0" autoFill="0" autoLine="0" autoPict="0">
                <anchor moveWithCells="1">
                  <from>
                    <xdr:col>31</xdr:col>
                    <xdr:colOff>57150</xdr:colOff>
                    <xdr:row>31</xdr:row>
                    <xdr:rowOff>133350</xdr:rowOff>
                  </from>
                  <to>
                    <xdr:col>31</xdr:col>
                    <xdr:colOff>476250</xdr:colOff>
                    <xdr:row>33</xdr:row>
                    <xdr:rowOff>50800</xdr:rowOff>
                  </to>
                </anchor>
              </controlPr>
            </control>
          </mc:Choice>
        </mc:AlternateContent>
        <mc:AlternateContent xmlns:mc="http://schemas.openxmlformats.org/markup-compatibility/2006">
          <mc:Choice Requires="x14">
            <control shapeId="10314" r:id="rId77" name="Check Box 74">
              <controlPr defaultSize="0" autoFill="0" autoLine="0" autoPict="0">
                <anchor moveWithCells="1">
                  <from>
                    <xdr:col>31</xdr:col>
                    <xdr:colOff>57150</xdr:colOff>
                    <xdr:row>13</xdr:row>
                    <xdr:rowOff>120650</xdr:rowOff>
                  </from>
                  <to>
                    <xdr:col>31</xdr:col>
                    <xdr:colOff>476250</xdr:colOff>
                    <xdr:row>15</xdr:row>
                    <xdr:rowOff>69850</xdr:rowOff>
                  </to>
                </anchor>
              </controlPr>
            </control>
          </mc:Choice>
        </mc:AlternateContent>
        <mc:AlternateContent xmlns:mc="http://schemas.openxmlformats.org/markup-compatibility/2006">
          <mc:Choice Requires="x14">
            <control shapeId="10315" r:id="rId78" name="Check Box 75">
              <controlPr defaultSize="0" autoFill="0" autoLine="0" autoPict="0">
                <anchor moveWithCells="1">
                  <from>
                    <xdr:col>27</xdr:col>
                    <xdr:colOff>57150</xdr:colOff>
                    <xdr:row>3</xdr:row>
                    <xdr:rowOff>127000</xdr:rowOff>
                  </from>
                  <to>
                    <xdr:col>27</xdr:col>
                    <xdr:colOff>476250</xdr:colOff>
                    <xdr:row>4</xdr:row>
                    <xdr:rowOff>165100</xdr:rowOff>
                  </to>
                </anchor>
              </controlPr>
            </control>
          </mc:Choice>
        </mc:AlternateContent>
        <mc:AlternateContent xmlns:mc="http://schemas.openxmlformats.org/markup-compatibility/2006">
          <mc:Choice Requires="x14">
            <control shapeId="10316" r:id="rId79" name="Check Box 76">
              <controlPr defaultSize="0" autoFill="0" autoLine="0" autoPict="0">
                <anchor moveWithCells="1">
                  <from>
                    <xdr:col>28</xdr:col>
                    <xdr:colOff>57150</xdr:colOff>
                    <xdr:row>3</xdr:row>
                    <xdr:rowOff>127000</xdr:rowOff>
                  </from>
                  <to>
                    <xdr:col>28</xdr:col>
                    <xdr:colOff>476250</xdr:colOff>
                    <xdr:row>4</xdr:row>
                    <xdr:rowOff>165100</xdr:rowOff>
                  </to>
                </anchor>
              </controlPr>
            </control>
          </mc:Choice>
        </mc:AlternateContent>
        <mc:AlternateContent xmlns:mc="http://schemas.openxmlformats.org/markup-compatibility/2006">
          <mc:Choice Requires="x14">
            <control shapeId="10317" r:id="rId80" name="Check Box 77">
              <controlPr defaultSize="0" autoFill="0" autoLine="0" autoPict="0">
                <anchor moveWithCells="1">
                  <from>
                    <xdr:col>29</xdr:col>
                    <xdr:colOff>57150</xdr:colOff>
                    <xdr:row>3</xdr:row>
                    <xdr:rowOff>127000</xdr:rowOff>
                  </from>
                  <to>
                    <xdr:col>29</xdr:col>
                    <xdr:colOff>476250</xdr:colOff>
                    <xdr:row>4</xdr:row>
                    <xdr:rowOff>165100</xdr:rowOff>
                  </to>
                </anchor>
              </controlPr>
            </control>
          </mc:Choice>
        </mc:AlternateContent>
        <mc:AlternateContent xmlns:mc="http://schemas.openxmlformats.org/markup-compatibility/2006">
          <mc:Choice Requires="x14">
            <control shapeId="10318" r:id="rId81" name="Check Box 78">
              <controlPr defaultSize="0" autoFill="0" autoLine="0" autoPict="0">
                <anchor moveWithCells="1">
                  <from>
                    <xdr:col>30</xdr:col>
                    <xdr:colOff>57150</xdr:colOff>
                    <xdr:row>3</xdr:row>
                    <xdr:rowOff>127000</xdr:rowOff>
                  </from>
                  <to>
                    <xdr:col>30</xdr:col>
                    <xdr:colOff>476250</xdr:colOff>
                    <xdr:row>4</xdr:row>
                    <xdr:rowOff>165100</xdr:rowOff>
                  </to>
                </anchor>
              </controlPr>
            </control>
          </mc:Choice>
        </mc:AlternateContent>
        <mc:AlternateContent xmlns:mc="http://schemas.openxmlformats.org/markup-compatibility/2006">
          <mc:Choice Requires="x14">
            <control shapeId="10319" r:id="rId82" name="Check Box 79">
              <controlPr defaultSize="0" autoFill="0" autoLine="0" autoPict="0">
                <anchor moveWithCells="1">
                  <from>
                    <xdr:col>31</xdr:col>
                    <xdr:colOff>57150</xdr:colOff>
                    <xdr:row>3</xdr:row>
                    <xdr:rowOff>127000</xdr:rowOff>
                  </from>
                  <to>
                    <xdr:col>31</xdr:col>
                    <xdr:colOff>476250</xdr:colOff>
                    <xdr:row>4</xdr:row>
                    <xdr:rowOff>165100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ellIs" priority="16" operator="greaterThan" id="{3CCA9422-3196-4770-915B-50B67D694C3E}">
            <xm:f>Carac!$O$16</xm:f>
            <x14:dxf>
              <font>
                <color rgb="FF9C0006"/>
              </font>
              <fill>
                <patternFill>
                  <bgColor rgb="FFFFC7CE"/>
                </patternFill>
              </fill>
            </x14:dxf>
          </x14:cfRule>
          <xm:sqref>Z89:Z90</xm:sqref>
        </x14:conditionalFormatting>
        <x14:conditionalFormatting xmlns:xm="http://schemas.microsoft.com/office/excel/2006/main">
          <x14:cfRule type="cellIs" priority="17" operator="greaterThan" id="{CC54D0C0-502C-44F3-B65D-E2E750CFDE5B}">
            <xm:f>Carac!$O$18</xm:f>
            <x14:dxf>
              <font>
                <color rgb="FF9C0006"/>
              </font>
              <fill>
                <patternFill>
                  <bgColor rgb="FFFFC7CE"/>
                </patternFill>
              </fill>
            </x14:dxf>
          </x14:cfRule>
          <xm:sqref>AA105</xm:sqref>
        </x14:conditionalFormatting>
        <x14:conditionalFormatting xmlns:xm="http://schemas.microsoft.com/office/excel/2006/main">
          <x14:cfRule type="cellIs" priority="18" operator="greaterThan" id="{A80FC893-9BDE-4CD4-BED6-B2D37C3831DC}">
            <xm:f>Carac!$O$14</xm:f>
            <x14:dxf>
              <font>
                <color rgb="FF9C0006"/>
              </font>
              <fill>
                <patternFill>
                  <bgColor rgb="FFFFC7CE"/>
                </patternFill>
              </fill>
            </x14:dxf>
          </x14:cfRule>
          <xm:sqref>AD78</xm:sqref>
        </x14:conditionalFormatting>
        <x14:conditionalFormatting xmlns:xm="http://schemas.microsoft.com/office/excel/2006/main">
          <x14:cfRule type="cellIs" priority="20" operator="greaterThan" id="{7C5FB039-AE21-433C-BA9D-2805B4E06A0A}">
            <xm:f>Carac!$L$14</xm:f>
            <x14:dxf>
              <font>
                <color rgb="FF9C0006"/>
              </font>
              <fill>
                <patternFill>
                  <bgColor rgb="FFFFC7CE"/>
                </patternFill>
              </fill>
            </x14:dxf>
          </x14:cfRule>
          <xm:sqref>AD79</xm:sqref>
        </x14:conditionalFormatting>
        <x14:conditionalFormatting xmlns:xm="http://schemas.microsoft.com/office/excel/2006/main">
          <x14:cfRule type="cellIs" priority="21" operator="greaterThan" id="{7810A29B-32A5-41C1-91F9-CA7E44B84594}">
            <xm:f>Carac!$O$15</xm:f>
            <x14:dxf>
              <font>
                <color rgb="FF9C0006"/>
              </font>
              <fill>
                <patternFill>
                  <bgColor rgb="FFFFC7CE"/>
                </patternFill>
              </fill>
            </x14:dxf>
          </x14:cfRule>
          <xm:sqref>AF96</xm:sqref>
        </x14:conditionalFormatting>
        <x14:conditionalFormatting xmlns:xm="http://schemas.microsoft.com/office/excel/2006/main">
          <x14:cfRule type="cellIs" priority="22" operator="greaterThan" id="{9656BFA7-2A84-4204-BEA5-151C6E4FC3A1}">
            <xm:f>Carac!$O$17</xm:f>
            <x14:dxf>
              <font>
                <color rgb="FF9C0006"/>
              </font>
              <fill>
                <patternFill>
                  <bgColor rgb="FFFFC7CE"/>
                </patternFill>
              </fill>
            </x14:dxf>
          </x14:cfRule>
          <xm:sqref>AH89 AG105</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9DD3779-20AE-4AEF-9F8D-7F7A8A6D1CDB}">
          <x14:formula1>
            <xm:f>Modules!$A$2:$A$133</xm:f>
          </x14:formula1>
          <xm:sqref>A78 Q132 I132 A132 Q105 I105 A105 Q78 I78</xm:sqref>
        </x14:dataValidation>
        <x14:dataValidation type="list" allowBlank="1" showInputMessage="1" showErrorMessage="1" xr:uid="{EC2439C5-3327-4A26-BAD0-75DDB0C258FE}">
          <x14:formula1>
            <xm:f>Armes!$A$2:$A$69</xm:f>
          </x14:formula1>
          <xm:sqref>B52:C71</xm:sqref>
        </x14:dataValidation>
        <x14:dataValidation type="list" allowBlank="1" showInputMessage="1" showErrorMessage="1" xr:uid="{71C53061-57AC-4260-993D-AF6A96708095}">
          <x14:formula1>
            <xm:f>Améliorations!$A$3:$A$51</xm:f>
          </x14:formula1>
          <xm:sqref>AD52:AH71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4E7BD-D9DC-4537-AFE4-ED88985D149B}">
  <sheetPr codeName="Feuil4"/>
  <dimension ref="A1:AE31"/>
  <sheetViews>
    <sheetView zoomScale="115" zoomScaleNormal="115" workbookViewId="0">
      <selection activeCell="D13" sqref="D13"/>
    </sheetView>
  </sheetViews>
  <sheetFormatPr baseColWidth="10" defaultRowHeight="13" x14ac:dyDescent="0.3"/>
  <cols>
    <col min="1" max="1" width="20.69921875" style="2" customWidth="1"/>
    <col min="2" max="2" width="20.69921875" style="1" customWidth="1"/>
    <col min="3" max="31" width="20.69921875" customWidth="1"/>
    <col min="32" max="94" width="55.59765625" customWidth="1"/>
  </cols>
  <sheetData>
    <row r="1" spans="1:18" x14ac:dyDescent="0.3">
      <c r="A1" s="2" t="e">
        <f>LOOKUP(Carac!B9,'Armures et blason'!B2:R2,'Armures et blason'!B1:R1)</f>
        <v>#N/A</v>
      </c>
      <c r="B1" s="1" t="s">
        <v>473</v>
      </c>
      <c r="C1" t="s">
        <v>474</v>
      </c>
      <c r="D1" t="s">
        <v>478</v>
      </c>
      <c r="E1" t="s">
        <v>475</v>
      </c>
      <c r="F1" t="s">
        <v>476</v>
      </c>
      <c r="G1" t="s">
        <v>482</v>
      </c>
      <c r="H1" t="s">
        <v>477</v>
      </c>
      <c r="I1" t="s">
        <v>483</v>
      </c>
      <c r="J1" t="s">
        <v>484</v>
      </c>
      <c r="K1" t="s">
        <v>485</v>
      </c>
      <c r="L1" t="s">
        <v>486</v>
      </c>
      <c r="M1" t="s">
        <v>487</v>
      </c>
      <c r="N1" t="s">
        <v>488</v>
      </c>
      <c r="O1" t="s">
        <v>489</v>
      </c>
      <c r="P1" t="s">
        <v>490</v>
      </c>
      <c r="Q1" t="s">
        <v>491</v>
      </c>
      <c r="R1" t="s">
        <v>492</v>
      </c>
    </row>
    <row r="2" spans="1:18" x14ac:dyDescent="0.3">
      <c r="A2" s="6" t="s">
        <v>7</v>
      </c>
      <c r="B2" t="s">
        <v>15</v>
      </c>
      <c r="C2" t="s">
        <v>16</v>
      </c>
      <c r="D2" s="4" t="s">
        <v>479</v>
      </c>
      <c r="E2" t="s">
        <v>19</v>
      </c>
      <c r="F2" t="s">
        <v>20</v>
      </c>
      <c r="G2" t="s">
        <v>21</v>
      </c>
      <c r="H2" t="s">
        <v>17</v>
      </c>
      <c r="I2" t="s">
        <v>18</v>
      </c>
      <c r="J2" t="s">
        <v>22</v>
      </c>
      <c r="K2" t="s">
        <v>23</v>
      </c>
      <c r="L2" t="s">
        <v>24</v>
      </c>
      <c r="M2" t="s">
        <v>25</v>
      </c>
      <c r="N2" t="s">
        <v>26</v>
      </c>
      <c r="O2" t="s">
        <v>27</v>
      </c>
      <c r="P2" t="s">
        <v>29</v>
      </c>
      <c r="Q2" t="s">
        <v>30</v>
      </c>
      <c r="R2" t="s">
        <v>28</v>
      </c>
    </row>
    <row r="3" spans="1:18" s="1" customFormat="1" x14ac:dyDescent="0.3">
      <c r="A3" s="6" t="s">
        <v>68</v>
      </c>
      <c r="B3" s="1">
        <v>60</v>
      </c>
      <c r="C3" s="1">
        <v>40</v>
      </c>
      <c r="D3" s="1">
        <v>60</v>
      </c>
      <c r="E3" s="1">
        <v>50</v>
      </c>
      <c r="F3" s="1">
        <v>60</v>
      </c>
      <c r="G3" s="1">
        <v>80</v>
      </c>
      <c r="H3" s="1">
        <v>120</v>
      </c>
      <c r="I3" s="1">
        <v>70</v>
      </c>
      <c r="J3" s="1">
        <v>50</v>
      </c>
      <c r="K3" s="1">
        <v>50</v>
      </c>
      <c r="L3" s="1">
        <v>50</v>
      </c>
      <c r="M3" s="1">
        <v>60</v>
      </c>
      <c r="N3" s="1">
        <v>60</v>
      </c>
      <c r="O3" s="1">
        <v>60</v>
      </c>
      <c r="P3" s="1">
        <v>90</v>
      </c>
      <c r="Q3" s="1">
        <v>100</v>
      </c>
      <c r="R3" s="1">
        <v>40</v>
      </c>
    </row>
    <row r="4" spans="1:18" s="1" customFormat="1" x14ac:dyDescent="0.3">
      <c r="A4" s="6" t="s">
        <v>67</v>
      </c>
      <c r="B4" s="1">
        <v>60</v>
      </c>
      <c r="C4" s="1">
        <v>80</v>
      </c>
      <c r="D4" s="28" t="s">
        <v>481</v>
      </c>
      <c r="E4" s="1">
        <v>80</v>
      </c>
      <c r="F4" s="1">
        <v>50</v>
      </c>
      <c r="G4" s="1">
        <v>100</v>
      </c>
      <c r="H4" s="1">
        <v>20</v>
      </c>
      <c r="I4" s="1">
        <v>60</v>
      </c>
      <c r="J4" s="1">
        <v>60</v>
      </c>
      <c r="K4" s="1">
        <v>70</v>
      </c>
      <c r="L4" s="1">
        <v>70</v>
      </c>
      <c r="M4" s="1">
        <v>80</v>
      </c>
      <c r="N4" s="1">
        <v>80</v>
      </c>
      <c r="O4" s="1">
        <v>60</v>
      </c>
      <c r="P4" s="1">
        <v>50</v>
      </c>
      <c r="Q4" s="1">
        <v>40</v>
      </c>
      <c r="R4" s="1">
        <v>80</v>
      </c>
    </row>
    <row r="5" spans="1:18" s="1" customFormat="1" x14ac:dyDescent="0.3">
      <c r="A5" s="6" t="s">
        <v>66</v>
      </c>
      <c r="B5" s="1">
        <v>12</v>
      </c>
      <c r="C5" s="1">
        <v>12</v>
      </c>
      <c r="D5" s="1">
        <v>8</v>
      </c>
      <c r="E5" s="1">
        <v>12</v>
      </c>
      <c r="F5" s="1">
        <v>14</v>
      </c>
      <c r="G5" s="1">
        <v>12</v>
      </c>
      <c r="H5" s="1">
        <v>8</v>
      </c>
      <c r="I5" s="1">
        <v>10</v>
      </c>
      <c r="J5" s="1">
        <v>14</v>
      </c>
      <c r="K5" s="1">
        <v>12</v>
      </c>
      <c r="L5" s="1">
        <v>12</v>
      </c>
      <c r="M5" s="1">
        <v>10</v>
      </c>
      <c r="N5" s="1">
        <v>14</v>
      </c>
      <c r="O5" s="1">
        <v>8</v>
      </c>
      <c r="P5" s="1">
        <v>8</v>
      </c>
      <c r="Q5" s="1">
        <v>8</v>
      </c>
      <c r="R5" s="1">
        <v>14</v>
      </c>
    </row>
    <row r="6" spans="1:18" s="1" customFormat="1" x14ac:dyDescent="0.3">
      <c r="A6" s="6" t="s">
        <v>480</v>
      </c>
      <c r="B6" s="1">
        <v>0</v>
      </c>
      <c r="C6" s="1">
        <v>0</v>
      </c>
      <c r="D6" s="1">
        <v>6</v>
      </c>
      <c r="E6" s="1">
        <v>0</v>
      </c>
      <c r="F6" s="1">
        <v>0</v>
      </c>
      <c r="G6" s="1">
        <v>0</v>
      </c>
      <c r="H6" s="1">
        <v>0</v>
      </c>
      <c r="I6" s="1">
        <v>0</v>
      </c>
      <c r="J6" s="1">
        <v>0</v>
      </c>
      <c r="K6" s="1">
        <v>0</v>
      </c>
      <c r="L6" s="1">
        <v>0</v>
      </c>
      <c r="M6" s="1">
        <v>0</v>
      </c>
      <c r="N6" s="1">
        <v>0</v>
      </c>
      <c r="O6" s="1">
        <v>0</v>
      </c>
      <c r="P6" s="1">
        <v>0</v>
      </c>
      <c r="Q6" s="1">
        <v>0</v>
      </c>
      <c r="R6" s="1">
        <v>0</v>
      </c>
    </row>
    <row r="7" spans="1:18" s="1" customFormat="1" x14ac:dyDescent="0.3">
      <c r="A7" s="2" t="s">
        <v>9</v>
      </c>
      <c r="B7" s="1">
        <v>5</v>
      </c>
      <c r="C7" s="1">
        <v>5</v>
      </c>
      <c r="D7" s="1">
        <v>6</v>
      </c>
      <c r="E7" s="1">
        <v>5</v>
      </c>
      <c r="F7" s="1">
        <v>7</v>
      </c>
      <c r="G7" s="1">
        <v>12</v>
      </c>
      <c r="H7" s="1">
        <v>7</v>
      </c>
      <c r="I7" s="1">
        <v>5</v>
      </c>
      <c r="J7" s="1">
        <v>7</v>
      </c>
      <c r="K7" s="1">
        <v>4</v>
      </c>
      <c r="L7" s="1">
        <v>5</v>
      </c>
      <c r="M7" s="1">
        <v>5</v>
      </c>
      <c r="N7" s="1">
        <v>7</v>
      </c>
      <c r="O7" s="1">
        <v>5</v>
      </c>
      <c r="P7" s="1">
        <v>7</v>
      </c>
      <c r="Q7" s="1">
        <v>7</v>
      </c>
      <c r="R7" s="1">
        <v>5</v>
      </c>
    </row>
    <row r="8" spans="1:18" s="1" customFormat="1" x14ac:dyDescent="0.3">
      <c r="A8" s="2" t="s">
        <v>10</v>
      </c>
      <c r="B8" s="1">
        <v>8</v>
      </c>
      <c r="C8" s="1">
        <v>8</v>
      </c>
      <c r="D8" s="1">
        <v>10</v>
      </c>
      <c r="E8" s="1">
        <v>8</v>
      </c>
      <c r="F8" s="1">
        <v>10</v>
      </c>
      <c r="G8" s="1">
        <v>12</v>
      </c>
      <c r="H8" s="1">
        <v>10</v>
      </c>
      <c r="I8" s="1">
        <v>8</v>
      </c>
      <c r="J8" s="1">
        <v>12</v>
      </c>
      <c r="K8" s="1">
        <v>6</v>
      </c>
      <c r="L8" s="1">
        <v>8</v>
      </c>
      <c r="M8" s="1">
        <v>8</v>
      </c>
      <c r="N8" s="1">
        <v>10</v>
      </c>
      <c r="O8" s="1">
        <v>8</v>
      </c>
      <c r="P8" s="1">
        <v>12</v>
      </c>
      <c r="Q8" s="1">
        <v>12</v>
      </c>
      <c r="R8" s="1">
        <v>8</v>
      </c>
    </row>
    <row r="9" spans="1:18" s="1" customFormat="1" x14ac:dyDescent="0.3">
      <c r="A9" s="2" t="s">
        <v>11</v>
      </c>
      <c r="B9" s="1">
        <v>5</v>
      </c>
      <c r="C9" s="1">
        <v>5</v>
      </c>
      <c r="D9" s="1">
        <v>6</v>
      </c>
      <c r="E9" s="1">
        <v>5</v>
      </c>
      <c r="F9" s="1">
        <v>8</v>
      </c>
      <c r="G9" s="1">
        <v>12</v>
      </c>
      <c r="H9" s="1">
        <v>7</v>
      </c>
      <c r="I9" s="1">
        <v>5</v>
      </c>
      <c r="J9" s="1">
        <v>10</v>
      </c>
      <c r="K9" s="1">
        <v>4</v>
      </c>
      <c r="L9" s="1">
        <v>5</v>
      </c>
      <c r="M9" s="1">
        <v>5</v>
      </c>
      <c r="N9" s="1">
        <v>8</v>
      </c>
      <c r="O9" s="1">
        <v>8</v>
      </c>
      <c r="P9" s="1">
        <v>10</v>
      </c>
      <c r="Q9" s="1">
        <v>10</v>
      </c>
      <c r="R9" s="1">
        <v>5</v>
      </c>
    </row>
    <row r="10" spans="1:18" s="1" customFormat="1" x14ac:dyDescent="0.3">
      <c r="A10" s="2" t="s">
        <v>12</v>
      </c>
      <c r="B10" s="1">
        <v>5</v>
      </c>
      <c r="C10" s="1">
        <v>5</v>
      </c>
      <c r="D10" s="1">
        <v>6</v>
      </c>
      <c r="E10" s="1">
        <v>5</v>
      </c>
      <c r="F10" s="1">
        <v>8</v>
      </c>
      <c r="G10" s="1">
        <v>12</v>
      </c>
      <c r="H10" s="1">
        <v>7</v>
      </c>
      <c r="I10" s="1">
        <v>5</v>
      </c>
      <c r="J10" s="1">
        <v>10</v>
      </c>
      <c r="K10" s="1">
        <v>4</v>
      </c>
      <c r="L10" s="1">
        <v>5</v>
      </c>
      <c r="M10" s="1">
        <v>5</v>
      </c>
      <c r="N10" s="1">
        <v>8</v>
      </c>
      <c r="O10" s="1">
        <v>8</v>
      </c>
      <c r="P10" s="1">
        <v>10</v>
      </c>
      <c r="Q10" s="1">
        <v>10</v>
      </c>
      <c r="R10" s="1">
        <v>5</v>
      </c>
    </row>
    <row r="11" spans="1:18" s="1" customFormat="1" x14ac:dyDescent="0.3">
      <c r="A11" s="2" t="s">
        <v>13</v>
      </c>
      <c r="B11" s="1">
        <v>5</v>
      </c>
      <c r="C11" s="1">
        <v>5</v>
      </c>
      <c r="D11" s="1">
        <v>6</v>
      </c>
      <c r="E11" s="1">
        <v>5</v>
      </c>
      <c r="F11" s="1">
        <v>6</v>
      </c>
      <c r="G11" s="1">
        <v>12</v>
      </c>
      <c r="H11" s="1">
        <v>7</v>
      </c>
      <c r="I11" s="1">
        <v>5</v>
      </c>
      <c r="J11" s="1">
        <v>7</v>
      </c>
      <c r="K11" s="1">
        <v>4</v>
      </c>
      <c r="L11" s="1">
        <v>5</v>
      </c>
      <c r="M11" s="1">
        <v>5</v>
      </c>
      <c r="N11" s="1">
        <v>6</v>
      </c>
      <c r="O11" s="1">
        <v>5</v>
      </c>
      <c r="P11" s="1">
        <v>7</v>
      </c>
      <c r="Q11" s="1">
        <v>7</v>
      </c>
      <c r="R11" s="1">
        <v>5</v>
      </c>
    </row>
    <row r="12" spans="1:18" s="1" customFormat="1" x14ac:dyDescent="0.3">
      <c r="A12" s="2" t="s">
        <v>14</v>
      </c>
      <c r="B12" s="1">
        <v>5</v>
      </c>
      <c r="C12" s="1">
        <v>5</v>
      </c>
      <c r="D12" s="1">
        <v>6</v>
      </c>
      <c r="E12" s="1">
        <v>5</v>
      </c>
      <c r="F12" s="1">
        <v>6</v>
      </c>
      <c r="G12" s="1">
        <v>12</v>
      </c>
      <c r="H12" s="1">
        <v>7</v>
      </c>
      <c r="I12" s="1">
        <v>5</v>
      </c>
      <c r="J12" s="1">
        <v>7</v>
      </c>
      <c r="K12" s="1">
        <v>4</v>
      </c>
      <c r="L12" s="1">
        <v>5</v>
      </c>
      <c r="M12" s="1">
        <v>5</v>
      </c>
      <c r="N12" s="1">
        <v>6</v>
      </c>
      <c r="O12" s="1">
        <v>5</v>
      </c>
      <c r="P12" s="1">
        <v>7</v>
      </c>
      <c r="Q12" s="1">
        <v>7</v>
      </c>
      <c r="R12" s="1">
        <v>5</v>
      </c>
    </row>
    <row r="13" spans="1:18" s="1" customFormat="1" x14ac:dyDescent="0.3">
      <c r="A13" s="2" t="s">
        <v>1145</v>
      </c>
      <c r="B13" s="1" t="s">
        <v>1146</v>
      </c>
      <c r="C13" s="1" t="s">
        <v>1147</v>
      </c>
      <c r="D13" s="1" t="s">
        <v>1148</v>
      </c>
      <c r="E13" s="1" t="s">
        <v>1149</v>
      </c>
      <c r="F13" s="1" t="s">
        <v>1150</v>
      </c>
      <c r="G13" s="1" t="s">
        <v>1151</v>
      </c>
      <c r="H13" s="1" t="s">
        <v>1152</v>
      </c>
      <c r="I13" s="1" t="s">
        <v>1153</v>
      </c>
      <c r="J13" s="1" t="s">
        <v>1154</v>
      </c>
      <c r="K13" s="1" t="s">
        <v>1155</v>
      </c>
      <c r="L13" s="1" t="s">
        <v>1156</v>
      </c>
      <c r="M13" s="1" t="s">
        <v>1157</v>
      </c>
      <c r="N13" s="1" t="s">
        <v>1158</v>
      </c>
      <c r="O13" s="1" t="s">
        <v>1159</v>
      </c>
      <c r="P13" s="1" t="s">
        <v>1160</v>
      </c>
      <c r="Q13" s="1" t="s">
        <v>86</v>
      </c>
      <c r="R13" s="1" t="s">
        <v>1161</v>
      </c>
    </row>
    <row r="14" spans="1:18" x14ac:dyDescent="0.3">
      <c r="A14" s="2" t="s">
        <v>43</v>
      </c>
      <c r="B14" s="1" t="s">
        <v>33</v>
      </c>
      <c r="C14" t="s">
        <v>34</v>
      </c>
      <c r="D14" t="s">
        <v>35</v>
      </c>
      <c r="E14" t="s">
        <v>36</v>
      </c>
      <c r="F14" t="s">
        <v>37</v>
      </c>
      <c r="G14" t="s">
        <v>38</v>
      </c>
      <c r="H14" t="s">
        <v>39</v>
      </c>
      <c r="I14" t="s">
        <v>40</v>
      </c>
      <c r="J14" t="s">
        <v>41</v>
      </c>
      <c r="K14" t="s">
        <v>42</v>
      </c>
      <c r="L14" t="s">
        <v>44</v>
      </c>
      <c r="M14" t="s">
        <v>45</v>
      </c>
    </row>
    <row r="15" spans="1:18" ht="99" customHeight="1" x14ac:dyDescent="0.3">
      <c r="A15" s="3" t="s">
        <v>32</v>
      </c>
      <c r="B15" s="3" t="e" vm="4">
        <v>#VALUE!</v>
      </c>
      <c r="C15" s="3" t="e" vm="5">
        <v>#VALUE!</v>
      </c>
      <c r="D15" s="3" t="e" vm="6">
        <v>#VALUE!</v>
      </c>
      <c r="E15" s="3" t="e" vm="7">
        <v>#VALUE!</v>
      </c>
      <c r="F15" s="3" t="e" vm="8">
        <v>#VALUE!</v>
      </c>
      <c r="G15" s="3" t="e" vm="9">
        <v>#VALUE!</v>
      </c>
      <c r="H15" s="3" t="e" vm="10">
        <v>#VALUE!</v>
      </c>
      <c r="I15" s="3" t="e" vm="11">
        <v>#VALUE!</v>
      </c>
      <c r="J15" s="3" t="e" vm="12">
        <v>#VALUE!</v>
      </c>
      <c r="K15" s="3" t="e" vm="13">
        <v>#VALUE!</v>
      </c>
      <c r="L15" s="3" t="e" vm="14">
        <v>#VALUE!</v>
      </c>
      <c r="M15" s="3" t="e" vm="15">
        <v>#VALUE!</v>
      </c>
    </row>
    <row r="16" spans="1:18" x14ac:dyDescent="0.3">
      <c r="A16" s="2" t="s">
        <v>47</v>
      </c>
      <c r="B16" s="1" t="s">
        <v>48</v>
      </c>
      <c r="C16" t="s">
        <v>36</v>
      </c>
      <c r="D16" t="s">
        <v>49</v>
      </c>
      <c r="E16" t="s">
        <v>50</v>
      </c>
      <c r="F16" t="s">
        <v>51</v>
      </c>
      <c r="G16" t="s">
        <v>52</v>
      </c>
      <c r="H16" t="s">
        <v>53</v>
      </c>
      <c r="I16" t="s">
        <v>54</v>
      </c>
      <c r="J16" t="s">
        <v>55</v>
      </c>
      <c r="K16">
        <v>0</v>
      </c>
    </row>
    <row r="17" spans="1:31" s="3" customFormat="1" ht="100.75" customHeight="1" x14ac:dyDescent="0.3">
      <c r="A17" s="3" t="s">
        <v>46</v>
      </c>
      <c r="B17" s="3" t="e" vm="16">
        <v>#VALUE!</v>
      </c>
      <c r="C17" s="3" t="e" vm="17">
        <v>#VALUE!</v>
      </c>
      <c r="D17" s="3" t="e" vm="18">
        <v>#VALUE!</v>
      </c>
      <c r="E17" s="3" t="e" vm="19">
        <v>#VALUE!</v>
      </c>
      <c r="F17" s="3" t="e" vm="20">
        <v>#VALUE!</v>
      </c>
      <c r="G17" s="3" t="e" vm="21">
        <v>#VALUE!</v>
      </c>
      <c r="H17" s="3" t="e" vm="22">
        <v>#VALUE!</v>
      </c>
      <c r="I17" s="3" t="e" vm="23">
        <v>#VALUE!</v>
      </c>
      <c r="J17" s="3" t="e" vm="24">
        <v>#VALUE!</v>
      </c>
      <c r="N17"/>
    </row>
    <row r="18" spans="1:31" x14ac:dyDescent="0.3">
      <c r="A18" s="2" t="s">
        <v>269</v>
      </c>
      <c r="B18" t="s">
        <v>270</v>
      </c>
      <c r="C18" t="s">
        <v>271</v>
      </c>
      <c r="D18" t="s">
        <v>272</v>
      </c>
      <c r="E18" t="s">
        <v>273</v>
      </c>
      <c r="F18" t="s">
        <v>274</v>
      </c>
      <c r="G18" t="s">
        <v>275</v>
      </c>
      <c r="H18" t="s">
        <v>276</v>
      </c>
      <c r="I18" t="s">
        <v>277</v>
      </c>
      <c r="J18" t="s">
        <v>278</v>
      </c>
      <c r="K18" t="s">
        <v>279</v>
      </c>
      <c r="L18" t="s">
        <v>280</v>
      </c>
      <c r="M18" t="s">
        <v>281</v>
      </c>
      <c r="N18" t="s">
        <v>282</v>
      </c>
      <c r="O18" t="s">
        <v>283</v>
      </c>
      <c r="P18" t="s">
        <v>284</v>
      </c>
      <c r="Q18" t="s">
        <v>285</v>
      </c>
      <c r="R18" t="s">
        <v>286</v>
      </c>
      <c r="S18" t="s">
        <v>287</v>
      </c>
    </row>
    <row r="19" spans="1:31" x14ac:dyDescent="0.3">
      <c r="A19" s="2" t="s">
        <v>288</v>
      </c>
      <c r="B19" t="s">
        <v>289</v>
      </c>
      <c r="C19" t="s">
        <v>290</v>
      </c>
      <c r="D19" t="s">
        <v>298</v>
      </c>
      <c r="E19" t="s">
        <v>291</v>
      </c>
      <c r="F19" t="s">
        <v>292</v>
      </c>
      <c r="G19" t="s">
        <v>297</v>
      </c>
      <c r="H19" t="s">
        <v>293</v>
      </c>
      <c r="I19" t="s">
        <v>294</v>
      </c>
      <c r="J19" t="s">
        <v>295</v>
      </c>
      <c r="K19" t="s">
        <v>296</v>
      </c>
    </row>
    <row r="20" spans="1:31" x14ac:dyDescent="0.3">
      <c r="A20" s="2" t="s">
        <v>301</v>
      </c>
      <c r="B20" t="s">
        <v>302</v>
      </c>
      <c r="C20" t="s">
        <v>303</v>
      </c>
      <c r="D20" t="s">
        <v>304</v>
      </c>
      <c r="E20" t="s">
        <v>305</v>
      </c>
      <c r="F20" t="s">
        <v>306</v>
      </c>
      <c r="G20" t="s">
        <v>307</v>
      </c>
      <c r="H20" t="s">
        <v>308</v>
      </c>
      <c r="I20" t="s">
        <v>309</v>
      </c>
      <c r="J20" t="s">
        <v>310</v>
      </c>
      <c r="K20" t="s">
        <v>311</v>
      </c>
      <c r="L20" t="s">
        <v>312</v>
      </c>
      <c r="M20" t="s">
        <v>313</v>
      </c>
      <c r="N20" t="s">
        <v>314</v>
      </c>
      <c r="O20" t="s">
        <v>315</v>
      </c>
      <c r="P20" t="s">
        <v>316</v>
      </c>
      <c r="Q20" t="s">
        <v>317</v>
      </c>
      <c r="R20" t="s">
        <v>318</v>
      </c>
    </row>
    <row r="21" spans="1:31" x14ac:dyDescent="0.3">
      <c r="A21" s="2" t="s">
        <v>319</v>
      </c>
      <c r="B21" t="s">
        <v>320</v>
      </c>
      <c r="C21" t="s">
        <v>323</v>
      </c>
      <c r="D21" t="s">
        <v>325</v>
      </c>
      <c r="E21" t="s">
        <v>327</v>
      </c>
      <c r="F21" t="s">
        <v>329</v>
      </c>
      <c r="G21" t="s">
        <v>331</v>
      </c>
      <c r="H21" t="s">
        <v>333</v>
      </c>
      <c r="I21" t="s">
        <v>335</v>
      </c>
      <c r="J21" t="s">
        <v>337</v>
      </c>
      <c r="K21" t="s">
        <v>339</v>
      </c>
      <c r="L21" t="s">
        <v>341</v>
      </c>
      <c r="M21" t="s">
        <v>343</v>
      </c>
      <c r="N21" t="s">
        <v>345</v>
      </c>
      <c r="O21" t="s">
        <v>347</v>
      </c>
      <c r="P21" t="s">
        <v>349</v>
      </c>
      <c r="Q21" t="s">
        <v>351</v>
      </c>
      <c r="R21" t="s">
        <v>353</v>
      </c>
      <c r="S21" t="s">
        <v>355</v>
      </c>
      <c r="T21" t="s">
        <v>357</v>
      </c>
      <c r="U21" t="s">
        <v>359</v>
      </c>
      <c r="V21" t="s">
        <v>361</v>
      </c>
      <c r="W21" t="s">
        <v>363</v>
      </c>
    </row>
    <row r="22" spans="1:31" x14ac:dyDescent="0.3">
      <c r="A22" s="2" t="s">
        <v>321</v>
      </c>
      <c r="B22" t="s">
        <v>322</v>
      </c>
      <c r="C22" t="s">
        <v>324</v>
      </c>
      <c r="D22" t="s">
        <v>326</v>
      </c>
      <c r="E22" t="s">
        <v>328</v>
      </c>
      <c r="F22" t="s">
        <v>330</v>
      </c>
      <c r="G22" t="s">
        <v>332</v>
      </c>
      <c r="H22" t="s">
        <v>334</v>
      </c>
      <c r="I22" t="s">
        <v>336</v>
      </c>
      <c r="J22" t="s">
        <v>338</v>
      </c>
      <c r="K22" t="s">
        <v>340</v>
      </c>
      <c r="L22" t="s">
        <v>342</v>
      </c>
      <c r="M22" t="s">
        <v>344</v>
      </c>
      <c r="N22" t="s">
        <v>346</v>
      </c>
      <c r="O22" t="s">
        <v>348</v>
      </c>
      <c r="P22" t="s">
        <v>350</v>
      </c>
      <c r="Q22" t="s">
        <v>352</v>
      </c>
      <c r="R22" t="s">
        <v>354</v>
      </c>
      <c r="S22" t="s">
        <v>356</v>
      </c>
      <c r="T22" t="s">
        <v>358</v>
      </c>
      <c r="U22" t="s">
        <v>360</v>
      </c>
      <c r="V22" t="s">
        <v>362</v>
      </c>
      <c r="W22" t="s">
        <v>364</v>
      </c>
      <c r="X22" s="4" t="s">
        <v>1020</v>
      </c>
      <c r="Y22" s="4" t="s">
        <v>1021</v>
      </c>
      <c r="Z22" s="4" t="s">
        <v>1022</v>
      </c>
      <c r="AA22" s="4" t="s">
        <v>1023</v>
      </c>
      <c r="AB22" s="4" t="s">
        <v>1024</v>
      </c>
      <c r="AC22" s="4" t="s">
        <v>1025</v>
      </c>
      <c r="AD22" s="4" t="s">
        <v>1026</v>
      </c>
      <c r="AE22" s="4" t="s">
        <v>1027</v>
      </c>
    </row>
    <row r="23" spans="1:31" x14ac:dyDescent="0.3">
      <c r="A23" s="2" t="s">
        <v>365</v>
      </c>
      <c r="B23" t="s">
        <v>366</v>
      </c>
      <c r="C23" t="s">
        <v>367</v>
      </c>
      <c r="D23" t="s">
        <v>368</v>
      </c>
      <c r="E23" t="s">
        <v>369</v>
      </c>
      <c r="F23" t="s">
        <v>371</v>
      </c>
      <c r="G23" t="s">
        <v>370</v>
      </c>
      <c r="H23" t="s">
        <v>372</v>
      </c>
      <c r="I23" t="s">
        <v>373</v>
      </c>
      <c r="J23" t="s">
        <v>374</v>
      </c>
      <c r="K23" t="s">
        <v>375</v>
      </c>
      <c r="L23" t="s">
        <v>376</v>
      </c>
      <c r="M23" t="s">
        <v>377</v>
      </c>
      <c r="N23" t="s">
        <v>378</v>
      </c>
      <c r="O23" t="s">
        <v>379</v>
      </c>
    </row>
    <row r="29" spans="1:31" x14ac:dyDescent="0.3">
      <c r="A29"/>
      <c r="B29"/>
    </row>
    <row r="30" spans="1:31" x14ac:dyDescent="0.3">
      <c r="B30"/>
    </row>
    <row r="31" spans="1:31" x14ac:dyDescent="0.3">
      <c r="B31"/>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47CF9-851F-4F9B-8E2E-AA28A71CA00D}">
  <dimension ref="A1:T135"/>
  <sheetViews>
    <sheetView zoomScale="80" zoomScaleNormal="70" workbookViewId="0">
      <pane ySplit="1" topLeftCell="A2" activePane="bottomLeft" state="frozen"/>
      <selection pane="bottomLeft" activeCell="M19" sqref="M19"/>
    </sheetView>
  </sheetViews>
  <sheetFormatPr baseColWidth="10" defaultRowHeight="13" x14ac:dyDescent="0.3"/>
  <cols>
    <col min="1" max="1" width="36.796875" bestFit="1" customWidth="1"/>
    <col min="2" max="12" width="11.19921875" style="1" customWidth="1"/>
    <col min="13" max="15" width="20.5" customWidth="1"/>
    <col min="16" max="19" width="11.19921875" customWidth="1"/>
  </cols>
  <sheetData>
    <row r="1" spans="1:20" x14ac:dyDescent="0.3">
      <c r="A1" s="6" t="s">
        <v>253</v>
      </c>
      <c r="B1" s="28" t="s">
        <v>655</v>
      </c>
      <c r="C1" s="28" t="s">
        <v>656</v>
      </c>
      <c r="D1" s="28" t="s">
        <v>662</v>
      </c>
      <c r="E1" s="28" t="s">
        <v>663</v>
      </c>
      <c r="F1" s="28" t="s">
        <v>664</v>
      </c>
      <c r="G1" s="1" t="s">
        <v>9</v>
      </c>
      <c r="H1" s="1" t="s">
        <v>10</v>
      </c>
      <c r="I1" s="1" t="s">
        <v>11</v>
      </c>
      <c r="J1" s="1" t="s">
        <v>12</v>
      </c>
      <c r="K1" s="1" t="s">
        <v>13</v>
      </c>
      <c r="L1" s="1" t="s">
        <v>14</v>
      </c>
      <c r="M1" s="4" t="s">
        <v>665</v>
      </c>
      <c r="N1" s="4" t="s">
        <v>666</v>
      </c>
      <c r="O1" s="4" t="s">
        <v>667</v>
      </c>
      <c r="P1" s="4" t="s">
        <v>657</v>
      </c>
      <c r="Q1" s="4" t="s">
        <v>658</v>
      </c>
      <c r="R1" s="4" t="s">
        <v>87</v>
      </c>
      <c r="S1" s="4" t="s">
        <v>8</v>
      </c>
      <c r="T1" t="s">
        <v>585</v>
      </c>
    </row>
    <row r="2" spans="1:20" x14ac:dyDescent="0.3">
      <c r="A2" s="4" t="s">
        <v>266</v>
      </c>
      <c r="B2" s="1" t="s">
        <v>588</v>
      </c>
      <c r="C2" s="1" t="s">
        <v>589</v>
      </c>
      <c r="D2" s="1">
        <v>50</v>
      </c>
      <c r="E2" s="1">
        <v>100</v>
      </c>
      <c r="F2" s="28" t="s">
        <v>92</v>
      </c>
      <c r="G2" s="1">
        <v>0</v>
      </c>
      <c r="H2" s="1">
        <v>1</v>
      </c>
      <c r="I2" s="1">
        <v>1</v>
      </c>
      <c r="J2" s="1">
        <v>1</v>
      </c>
      <c r="K2" s="1">
        <v>1</v>
      </c>
      <c r="L2" s="1">
        <v>1</v>
      </c>
      <c r="M2" s="27" t="s">
        <v>661</v>
      </c>
      <c r="N2" s="27" t="s">
        <v>668</v>
      </c>
      <c r="O2" s="27" t="s">
        <v>92</v>
      </c>
      <c r="P2" s="4" t="s">
        <v>660</v>
      </c>
      <c r="Q2" s="4" t="s">
        <v>659</v>
      </c>
      <c r="R2" s="4" t="s">
        <v>670</v>
      </c>
      <c r="S2">
        <v>5</v>
      </c>
      <c r="T2" t="s">
        <v>674</v>
      </c>
    </row>
    <row r="3" spans="1:20" x14ac:dyDescent="0.3">
      <c r="A3" t="s">
        <v>590</v>
      </c>
      <c r="B3" s="1" t="s">
        <v>591</v>
      </c>
      <c r="C3" s="1" t="s">
        <v>592</v>
      </c>
      <c r="D3" s="1">
        <v>20</v>
      </c>
      <c r="E3" s="28" t="s">
        <v>92</v>
      </c>
      <c r="F3" s="28" t="s">
        <v>92</v>
      </c>
      <c r="G3" s="1">
        <v>1</v>
      </c>
      <c r="H3" s="1">
        <v>0</v>
      </c>
      <c r="I3" s="1">
        <v>0</v>
      </c>
      <c r="J3" s="1">
        <v>0</v>
      </c>
      <c r="K3" s="1">
        <v>0</v>
      </c>
      <c r="L3" s="1">
        <v>0</v>
      </c>
      <c r="M3" s="27" t="s">
        <v>669</v>
      </c>
      <c r="N3" s="4" t="s">
        <v>92</v>
      </c>
      <c r="O3" s="4" t="s">
        <v>92</v>
      </c>
      <c r="P3" s="4" t="s">
        <v>151</v>
      </c>
      <c r="Q3" s="4" t="s">
        <v>659</v>
      </c>
      <c r="R3" s="4" t="s">
        <v>95</v>
      </c>
      <c r="S3">
        <v>4</v>
      </c>
      <c r="T3" t="s">
        <v>92</v>
      </c>
    </row>
    <row r="4" spans="1:20" x14ac:dyDescent="0.3">
      <c r="A4" s="4" t="s">
        <v>863</v>
      </c>
      <c r="B4" s="1" t="s">
        <v>593</v>
      </c>
      <c r="C4" s="1" t="s">
        <v>589</v>
      </c>
      <c r="D4" s="1">
        <v>50</v>
      </c>
      <c r="E4" s="1">
        <v>50</v>
      </c>
      <c r="F4" s="28" t="s">
        <v>92</v>
      </c>
      <c r="G4" s="1">
        <v>0</v>
      </c>
      <c r="H4" s="1">
        <v>1</v>
      </c>
      <c r="I4" s="1">
        <v>1</v>
      </c>
      <c r="J4" s="1">
        <v>1</v>
      </c>
      <c r="K4" s="1">
        <v>1</v>
      </c>
      <c r="L4" s="1">
        <v>1</v>
      </c>
      <c r="M4" s="4" t="s">
        <v>671</v>
      </c>
      <c r="N4" s="4" t="s">
        <v>915</v>
      </c>
      <c r="O4" s="4" t="s">
        <v>92</v>
      </c>
      <c r="P4" s="4" t="s">
        <v>151</v>
      </c>
      <c r="Q4" s="4" t="s">
        <v>672</v>
      </c>
      <c r="R4" s="4" t="s">
        <v>91</v>
      </c>
      <c r="S4">
        <v>8</v>
      </c>
      <c r="T4" t="s">
        <v>673</v>
      </c>
    </row>
    <row r="5" spans="1:20" x14ac:dyDescent="0.3">
      <c r="A5" s="4" t="s">
        <v>255</v>
      </c>
      <c r="B5" s="1" t="s">
        <v>151</v>
      </c>
      <c r="C5" s="1" t="s">
        <v>594</v>
      </c>
      <c r="D5" s="1">
        <v>20</v>
      </c>
      <c r="E5" s="1">
        <v>50</v>
      </c>
      <c r="F5" s="28" t="s">
        <v>92</v>
      </c>
      <c r="G5" s="1">
        <v>0</v>
      </c>
      <c r="H5" s="1">
        <v>0</v>
      </c>
      <c r="I5" s="1">
        <v>2</v>
      </c>
      <c r="J5" s="1">
        <v>2</v>
      </c>
      <c r="K5" s="1">
        <v>2</v>
      </c>
      <c r="L5" s="1">
        <v>2</v>
      </c>
      <c r="M5" s="4" t="s">
        <v>676</v>
      </c>
      <c r="N5" s="4" t="s">
        <v>677</v>
      </c>
      <c r="O5" s="4" t="s">
        <v>92</v>
      </c>
      <c r="P5" s="4" t="s">
        <v>151</v>
      </c>
      <c r="Q5" s="4" t="s">
        <v>678</v>
      </c>
      <c r="R5" s="4" t="s">
        <v>670</v>
      </c>
      <c r="S5">
        <v>3</v>
      </c>
      <c r="T5" t="s">
        <v>675</v>
      </c>
    </row>
    <row r="6" spans="1:20" x14ac:dyDescent="0.3">
      <c r="A6" s="4" t="s">
        <v>865</v>
      </c>
      <c r="B6" s="1" t="s">
        <v>91</v>
      </c>
      <c r="C6" s="1" t="s">
        <v>594</v>
      </c>
      <c r="D6" s="1">
        <v>20</v>
      </c>
      <c r="E6" s="1">
        <v>20</v>
      </c>
      <c r="F6" s="1">
        <v>30</v>
      </c>
      <c r="G6" s="1">
        <v>0</v>
      </c>
      <c r="H6" s="1">
        <v>0</v>
      </c>
      <c r="I6" s="1">
        <v>2</v>
      </c>
      <c r="J6" s="1">
        <v>0</v>
      </c>
      <c r="K6" s="1">
        <v>0</v>
      </c>
      <c r="L6" s="1">
        <v>0</v>
      </c>
      <c r="M6" s="27" t="s">
        <v>679</v>
      </c>
      <c r="N6" s="4" t="s">
        <v>680</v>
      </c>
      <c r="O6" s="4" t="s">
        <v>682</v>
      </c>
      <c r="P6" s="4" t="s">
        <v>660</v>
      </c>
      <c r="Q6" s="4" t="s">
        <v>659</v>
      </c>
      <c r="R6" s="4" t="s">
        <v>670</v>
      </c>
      <c r="S6">
        <v>1</v>
      </c>
      <c r="T6" t="s">
        <v>681</v>
      </c>
    </row>
    <row r="7" spans="1:20" x14ac:dyDescent="0.3">
      <c r="A7" s="4" t="s">
        <v>864</v>
      </c>
      <c r="B7" s="1" t="s">
        <v>91</v>
      </c>
      <c r="C7" s="1" t="s">
        <v>594</v>
      </c>
      <c r="D7" s="1">
        <v>20</v>
      </c>
      <c r="E7" s="1">
        <v>20</v>
      </c>
      <c r="F7" s="1">
        <v>30</v>
      </c>
      <c r="G7" s="1">
        <v>0</v>
      </c>
      <c r="H7" s="1">
        <v>0</v>
      </c>
      <c r="I7" s="1">
        <v>0</v>
      </c>
      <c r="J7" s="1">
        <v>2</v>
      </c>
      <c r="K7" s="1">
        <v>0</v>
      </c>
      <c r="L7" s="1">
        <v>0</v>
      </c>
      <c r="M7" s="27" t="s">
        <v>679</v>
      </c>
      <c r="N7" s="4" t="s">
        <v>680</v>
      </c>
      <c r="O7" s="4" t="s">
        <v>682</v>
      </c>
      <c r="P7" s="4" t="s">
        <v>660</v>
      </c>
      <c r="Q7" s="4" t="s">
        <v>659</v>
      </c>
      <c r="R7" s="4" t="s">
        <v>670</v>
      </c>
      <c r="S7">
        <v>1</v>
      </c>
      <c r="T7" t="s">
        <v>681</v>
      </c>
    </row>
    <row r="8" spans="1:20" x14ac:dyDescent="0.3">
      <c r="A8" t="s">
        <v>595</v>
      </c>
      <c r="B8" s="1" t="s">
        <v>591</v>
      </c>
      <c r="C8" s="1" t="s">
        <v>592</v>
      </c>
      <c r="D8" s="1">
        <v>30</v>
      </c>
      <c r="E8" s="1" t="s">
        <v>92</v>
      </c>
      <c r="F8" s="1" t="s">
        <v>92</v>
      </c>
      <c r="G8" s="1">
        <v>2</v>
      </c>
      <c r="H8" s="1">
        <v>0</v>
      </c>
      <c r="I8" s="1">
        <v>0</v>
      </c>
      <c r="J8" s="1">
        <v>0</v>
      </c>
      <c r="K8" s="1">
        <v>0</v>
      </c>
      <c r="L8" s="1">
        <v>0</v>
      </c>
      <c r="M8" t="s">
        <v>683</v>
      </c>
      <c r="N8" t="s">
        <v>92</v>
      </c>
      <c r="O8" t="s">
        <v>92</v>
      </c>
      <c r="P8" t="s">
        <v>684</v>
      </c>
      <c r="Q8" t="s">
        <v>659</v>
      </c>
      <c r="R8" t="s">
        <v>95</v>
      </c>
      <c r="S8">
        <v>8</v>
      </c>
      <c r="T8" t="s">
        <v>92</v>
      </c>
    </row>
    <row r="9" spans="1:20" x14ac:dyDescent="0.3">
      <c r="A9" s="4" t="s">
        <v>866</v>
      </c>
      <c r="B9" s="1" t="s">
        <v>201</v>
      </c>
      <c r="C9" s="1" t="s">
        <v>594</v>
      </c>
      <c r="D9" s="1">
        <v>20</v>
      </c>
      <c r="E9" s="1">
        <v>20</v>
      </c>
      <c r="F9" s="1">
        <v>30</v>
      </c>
      <c r="G9" s="1">
        <v>0</v>
      </c>
      <c r="H9" s="1">
        <v>2</v>
      </c>
      <c r="I9" s="1">
        <v>0</v>
      </c>
      <c r="J9" s="1">
        <v>0</v>
      </c>
      <c r="K9" s="1">
        <v>0</v>
      </c>
      <c r="L9" s="1">
        <v>0</v>
      </c>
      <c r="M9" t="s">
        <v>687</v>
      </c>
      <c r="N9" t="s">
        <v>686</v>
      </c>
      <c r="P9" t="s">
        <v>58</v>
      </c>
      <c r="Q9" t="s">
        <v>659</v>
      </c>
      <c r="R9" t="s">
        <v>544</v>
      </c>
      <c r="S9">
        <v>8</v>
      </c>
      <c r="T9" t="s">
        <v>685</v>
      </c>
    </row>
    <row r="10" spans="1:20" x14ac:dyDescent="0.3">
      <c r="A10" t="s">
        <v>596</v>
      </c>
      <c r="B10" s="1" t="s">
        <v>597</v>
      </c>
      <c r="C10" s="1" t="s">
        <v>598</v>
      </c>
      <c r="D10" s="1">
        <v>20</v>
      </c>
      <c r="E10" s="1" t="s">
        <v>92</v>
      </c>
      <c r="F10" s="1" t="s">
        <v>92</v>
      </c>
      <c r="G10" s="1">
        <v>0</v>
      </c>
      <c r="H10" s="1">
        <v>0</v>
      </c>
      <c r="I10" s="1">
        <v>0</v>
      </c>
      <c r="J10" s="1">
        <v>0</v>
      </c>
      <c r="K10" s="1">
        <v>0</v>
      </c>
      <c r="L10" s="1">
        <v>0</v>
      </c>
      <c r="M10" t="s">
        <v>688</v>
      </c>
      <c r="T10" t="s">
        <v>92</v>
      </c>
    </row>
    <row r="11" spans="1:20" x14ac:dyDescent="0.3">
      <c r="A11" s="4" t="s">
        <v>867</v>
      </c>
      <c r="B11" s="1" t="s">
        <v>201</v>
      </c>
      <c r="C11" s="1" t="s">
        <v>592</v>
      </c>
      <c r="D11" s="1">
        <v>10</v>
      </c>
      <c r="E11" s="1">
        <v>10</v>
      </c>
      <c r="F11" s="1">
        <v>10</v>
      </c>
      <c r="G11" s="1">
        <v>0</v>
      </c>
      <c r="H11" s="1">
        <v>0</v>
      </c>
      <c r="I11" s="1">
        <v>1</v>
      </c>
      <c r="J11" s="1">
        <v>0</v>
      </c>
      <c r="K11" s="1">
        <v>0</v>
      </c>
      <c r="L11" s="1">
        <v>0</v>
      </c>
      <c r="M11" t="s">
        <v>689</v>
      </c>
      <c r="N11" t="s">
        <v>692</v>
      </c>
      <c r="O11" t="s">
        <v>690</v>
      </c>
      <c r="P11" t="s">
        <v>58</v>
      </c>
      <c r="Q11" t="s">
        <v>659</v>
      </c>
      <c r="R11" t="s">
        <v>544</v>
      </c>
      <c r="S11">
        <v>1</v>
      </c>
      <c r="T11" t="s">
        <v>691</v>
      </c>
    </row>
    <row r="12" spans="1:20" x14ac:dyDescent="0.3">
      <c r="A12" s="4" t="s">
        <v>868</v>
      </c>
      <c r="B12" s="1" t="s">
        <v>201</v>
      </c>
      <c r="C12" s="1" t="s">
        <v>592</v>
      </c>
      <c r="D12" s="1">
        <v>10</v>
      </c>
      <c r="E12" s="1">
        <v>10</v>
      </c>
      <c r="F12" s="1">
        <v>10</v>
      </c>
      <c r="G12" s="1">
        <v>0</v>
      </c>
      <c r="H12" s="1">
        <v>0</v>
      </c>
      <c r="I12" s="1">
        <v>0</v>
      </c>
      <c r="J12" s="1">
        <v>1</v>
      </c>
      <c r="K12" s="1">
        <v>0</v>
      </c>
      <c r="L12" s="1">
        <v>0</v>
      </c>
      <c r="M12" t="s">
        <v>689</v>
      </c>
      <c r="N12" t="s">
        <v>692</v>
      </c>
      <c r="O12" t="s">
        <v>690</v>
      </c>
      <c r="P12" t="s">
        <v>58</v>
      </c>
      <c r="Q12" t="s">
        <v>659</v>
      </c>
      <c r="R12" t="s">
        <v>544</v>
      </c>
      <c r="S12">
        <v>1</v>
      </c>
      <c r="T12" t="s">
        <v>691</v>
      </c>
    </row>
    <row r="13" spans="1:20" x14ac:dyDescent="0.3">
      <c r="A13" t="s">
        <v>693</v>
      </c>
      <c r="B13" s="1" t="s">
        <v>91</v>
      </c>
      <c r="C13" s="1" t="s">
        <v>589</v>
      </c>
      <c r="D13" s="1">
        <v>30</v>
      </c>
      <c r="E13" s="1">
        <v>40</v>
      </c>
      <c r="F13" s="1" t="s">
        <v>92</v>
      </c>
      <c r="G13" s="1">
        <v>0</v>
      </c>
      <c r="H13" s="1">
        <v>0</v>
      </c>
      <c r="I13" s="1">
        <v>1</v>
      </c>
      <c r="J13" s="1">
        <v>1</v>
      </c>
      <c r="K13" s="1">
        <v>0</v>
      </c>
      <c r="L13" s="1">
        <v>0</v>
      </c>
      <c r="M13" t="s">
        <v>694</v>
      </c>
      <c r="N13" t="s">
        <v>695</v>
      </c>
      <c r="O13" t="s">
        <v>92</v>
      </c>
      <c r="P13" t="s">
        <v>151</v>
      </c>
      <c r="Q13" t="s">
        <v>659</v>
      </c>
      <c r="R13" t="s">
        <v>111</v>
      </c>
      <c r="S13">
        <v>5</v>
      </c>
      <c r="T13" t="s">
        <v>696</v>
      </c>
    </row>
    <row r="14" spans="1:20" x14ac:dyDescent="0.3">
      <c r="A14" s="4" t="s">
        <v>697</v>
      </c>
      <c r="B14" s="1" t="s">
        <v>91</v>
      </c>
      <c r="C14" s="1" t="s">
        <v>592</v>
      </c>
      <c r="D14" s="1">
        <v>10</v>
      </c>
      <c r="E14" s="1">
        <v>20</v>
      </c>
      <c r="F14" s="1" t="s">
        <v>92</v>
      </c>
      <c r="G14" s="1">
        <v>1</v>
      </c>
      <c r="H14" s="1">
        <v>0</v>
      </c>
      <c r="I14" s="1">
        <v>0</v>
      </c>
      <c r="J14" s="1">
        <v>0</v>
      </c>
      <c r="K14" s="1">
        <v>0</v>
      </c>
      <c r="L14" s="1">
        <v>0</v>
      </c>
      <c r="M14" s="142" t="s">
        <v>698</v>
      </c>
      <c r="N14" t="s">
        <v>700</v>
      </c>
      <c r="O14" t="s">
        <v>92</v>
      </c>
      <c r="P14" t="s">
        <v>660</v>
      </c>
      <c r="Q14" t="s">
        <v>659</v>
      </c>
      <c r="R14" t="s">
        <v>91</v>
      </c>
      <c r="S14">
        <v>0</v>
      </c>
      <c r="T14" t="s">
        <v>701</v>
      </c>
    </row>
    <row r="15" spans="1:20" x14ac:dyDescent="0.3">
      <c r="A15" s="4" t="s">
        <v>599</v>
      </c>
      <c r="B15" s="1" t="s">
        <v>600</v>
      </c>
      <c r="C15" s="1" t="s">
        <v>598</v>
      </c>
      <c r="D15" s="1">
        <v>40</v>
      </c>
      <c r="E15" s="1" t="s">
        <v>92</v>
      </c>
      <c r="F15" s="1" t="s">
        <v>92</v>
      </c>
      <c r="G15" s="1">
        <v>0</v>
      </c>
      <c r="H15" s="1">
        <v>0</v>
      </c>
      <c r="I15" s="1">
        <v>0</v>
      </c>
      <c r="J15" s="1">
        <v>0</v>
      </c>
      <c r="K15" s="1">
        <v>0</v>
      </c>
      <c r="L15" s="1">
        <v>0</v>
      </c>
      <c r="M15" s="142" t="s">
        <v>702</v>
      </c>
      <c r="P15" t="s">
        <v>660</v>
      </c>
      <c r="Q15" t="s">
        <v>703</v>
      </c>
      <c r="R15" t="s">
        <v>670</v>
      </c>
      <c r="S15">
        <v>0</v>
      </c>
      <c r="T15" t="s">
        <v>92</v>
      </c>
    </row>
    <row r="16" spans="1:20" x14ac:dyDescent="0.3">
      <c r="A16" s="4" t="s">
        <v>601</v>
      </c>
      <c r="B16" s="1" t="s">
        <v>602</v>
      </c>
      <c r="C16" s="1" t="s">
        <v>598</v>
      </c>
      <c r="D16" s="1">
        <v>40</v>
      </c>
      <c r="E16" s="1" t="s">
        <v>92</v>
      </c>
      <c r="F16" s="1" t="s">
        <v>92</v>
      </c>
      <c r="G16" s="1">
        <v>0</v>
      </c>
      <c r="H16" s="1">
        <v>0</v>
      </c>
      <c r="I16" s="1">
        <v>0</v>
      </c>
      <c r="J16" s="1">
        <v>0</v>
      </c>
      <c r="K16" s="1">
        <v>0</v>
      </c>
      <c r="L16" s="1">
        <v>0</v>
      </c>
      <c r="M16" t="s">
        <v>704</v>
      </c>
      <c r="N16" t="s">
        <v>92</v>
      </c>
      <c r="O16" t="s">
        <v>92</v>
      </c>
      <c r="P16" t="s">
        <v>660</v>
      </c>
      <c r="Q16" t="s">
        <v>705</v>
      </c>
      <c r="R16" t="s">
        <v>95</v>
      </c>
      <c r="S16">
        <v>4</v>
      </c>
      <c r="T16" t="s">
        <v>92</v>
      </c>
    </row>
    <row r="17" spans="1:20" x14ac:dyDescent="0.3">
      <c r="A17" s="4" t="s">
        <v>869</v>
      </c>
      <c r="B17" s="1" t="s">
        <v>591</v>
      </c>
      <c r="C17" s="1" t="s">
        <v>594</v>
      </c>
      <c r="D17" s="1">
        <v>10</v>
      </c>
      <c r="E17" s="1" t="s">
        <v>92</v>
      </c>
      <c r="F17" s="1" t="s">
        <v>92</v>
      </c>
      <c r="G17" s="1">
        <v>1</v>
      </c>
      <c r="H17" s="1">
        <v>0</v>
      </c>
      <c r="I17" s="1">
        <v>0</v>
      </c>
      <c r="J17" s="1">
        <v>0</v>
      </c>
      <c r="K17" s="1">
        <v>0</v>
      </c>
      <c r="L17" s="1">
        <v>0</v>
      </c>
      <c r="M17" t="s">
        <v>1166</v>
      </c>
      <c r="N17" s="4" t="s">
        <v>92</v>
      </c>
      <c r="O17" s="4" t="s">
        <v>92</v>
      </c>
      <c r="P17" t="s">
        <v>151</v>
      </c>
      <c r="Q17" t="s">
        <v>707</v>
      </c>
      <c r="R17" t="s">
        <v>111</v>
      </c>
      <c r="S17">
        <v>3</v>
      </c>
      <c r="T17" t="s">
        <v>706</v>
      </c>
    </row>
    <row r="18" spans="1:20" x14ac:dyDescent="0.3">
      <c r="A18" s="4" t="s">
        <v>870</v>
      </c>
      <c r="B18" s="1" t="s">
        <v>591</v>
      </c>
      <c r="C18" s="1" t="s">
        <v>594</v>
      </c>
      <c r="D18" s="1">
        <v>10</v>
      </c>
      <c r="E18" s="1" t="s">
        <v>92</v>
      </c>
      <c r="F18" s="1" t="s">
        <v>92</v>
      </c>
      <c r="G18" s="1">
        <v>0</v>
      </c>
      <c r="H18" s="1">
        <v>1</v>
      </c>
      <c r="I18" s="1">
        <v>0</v>
      </c>
      <c r="J18" s="1">
        <v>0</v>
      </c>
      <c r="K18" s="1">
        <v>0</v>
      </c>
      <c r="L18" s="1">
        <v>0</v>
      </c>
      <c r="M18" t="s">
        <v>1166</v>
      </c>
      <c r="N18" s="4" t="s">
        <v>92</v>
      </c>
      <c r="O18" s="4" t="s">
        <v>92</v>
      </c>
      <c r="P18" t="s">
        <v>151</v>
      </c>
      <c r="Q18" t="s">
        <v>707</v>
      </c>
      <c r="R18" t="s">
        <v>111</v>
      </c>
      <c r="S18">
        <v>3</v>
      </c>
      <c r="T18" t="s">
        <v>706</v>
      </c>
    </row>
    <row r="19" spans="1:20" x14ac:dyDescent="0.3">
      <c r="A19" s="4" t="s">
        <v>871</v>
      </c>
      <c r="B19" s="1" t="s">
        <v>591</v>
      </c>
      <c r="C19" s="1" t="s">
        <v>594</v>
      </c>
      <c r="D19" s="1">
        <v>20</v>
      </c>
      <c r="E19" s="1" t="s">
        <v>92</v>
      </c>
      <c r="F19" s="1" t="s">
        <v>92</v>
      </c>
      <c r="G19" s="1">
        <v>0</v>
      </c>
      <c r="H19" s="1">
        <v>0</v>
      </c>
      <c r="I19" s="1">
        <v>2</v>
      </c>
      <c r="J19" s="1">
        <v>0</v>
      </c>
      <c r="K19" s="1">
        <v>0</v>
      </c>
      <c r="L19" s="1">
        <v>0</v>
      </c>
      <c r="M19" t="s">
        <v>709</v>
      </c>
      <c r="N19" t="s">
        <v>92</v>
      </c>
      <c r="O19" t="s">
        <v>92</v>
      </c>
      <c r="P19" t="s">
        <v>151</v>
      </c>
      <c r="Q19" t="s">
        <v>672</v>
      </c>
      <c r="R19" t="s">
        <v>95</v>
      </c>
      <c r="S19">
        <v>0</v>
      </c>
      <c r="T19" t="s">
        <v>708</v>
      </c>
    </row>
    <row r="20" spans="1:20" x14ac:dyDescent="0.3">
      <c r="A20" s="4" t="s">
        <v>872</v>
      </c>
      <c r="B20" s="1" t="s">
        <v>591</v>
      </c>
      <c r="C20" s="1" t="s">
        <v>594</v>
      </c>
      <c r="D20" s="1">
        <v>20</v>
      </c>
      <c r="E20" s="1" t="s">
        <v>92</v>
      </c>
      <c r="F20" s="1" t="s">
        <v>92</v>
      </c>
      <c r="G20" s="1">
        <v>0</v>
      </c>
      <c r="H20" s="1">
        <v>0</v>
      </c>
      <c r="I20" s="1">
        <v>0</v>
      </c>
      <c r="J20" s="1">
        <v>2</v>
      </c>
      <c r="K20" s="1">
        <v>0</v>
      </c>
      <c r="L20" s="1">
        <v>0</v>
      </c>
      <c r="M20" t="s">
        <v>709</v>
      </c>
      <c r="N20" t="s">
        <v>92</v>
      </c>
      <c r="O20" t="s">
        <v>92</v>
      </c>
      <c r="P20" t="s">
        <v>151</v>
      </c>
      <c r="Q20" t="s">
        <v>672</v>
      </c>
      <c r="R20" t="s">
        <v>95</v>
      </c>
      <c r="S20">
        <v>0</v>
      </c>
      <c r="T20" t="s">
        <v>708</v>
      </c>
    </row>
    <row r="21" spans="1:20" x14ac:dyDescent="0.3">
      <c r="A21" s="4" t="s">
        <v>710</v>
      </c>
      <c r="B21" s="1" t="s">
        <v>603</v>
      </c>
      <c r="C21" s="1" t="s">
        <v>594</v>
      </c>
      <c r="D21" s="1">
        <v>30</v>
      </c>
      <c r="E21" s="1">
        <v>30</v>
      </c>
      <c r="F21" s="1">
        <v>30</v>
      </c>
      <c r="G21" s="1">
        <v>0</v>
      </c>
      <c r="H21" s="1">
        <v>0</v>
      </c>
      <c r="I21" s="1">
        <v>0</v>
      </c>
      <c r="J21" s="1">
        <v>0</v>
      </c>
      <c r="K21" s="1">
        <v>0</v>
      </c>
      <c r="L21" s="1">
        <v>0</v>
      </c>
      <c r="M21" t="s">
        <v>712</v>
      </c>
      <c r="N21" t="s">
        <v>713</v>
      </c>
      <c r="O21" t="s">
        <v>714</v>
      </c>
      <c r="P21" t="s">
        <v>660</v>
      </c>
      <c r="Q21" t="s">
        <v>703</v>
      </c>
      <c r="R21" t="s">
        <v>670</v>
      </c>
      <c r="S21">
        <v>0</v>
      </c>
      <c r="T21" t="s">
        <v>711</v>
      </c>
    </row>
    <row r="22" spans="1:20" x14ac:dyDescent="0.3">
      <c r="A22" s="4" t="s">
        <v>716</v>
      </c>
      <c r="B22" s="1" t="s">
        <v>593</v>
      </c>
      <c r="C22" s="1" t="s">
        <v>589</v>
      </c>
      <c r="D22" s="1">
        <v>30</v>
      </c>
      <c r="E22" s="1">
        <v>30</v>
      </c>
      <c r="F22" s="1" t="s">
        <v>92</v>
      </c>
      <c r="G22" s="1">
        <v>0</v>
      </c>
      <c r="H22" s="1">
        <v>2</v>
      </c>
      <c r="I22" s="1">
        <v>0</v>
      </c>
      <c r="J22" s="1">
        <v>0</v>
      </c>
      <c r="K22" s="1">
        <v>0</v>
      </c>
      <c r="L22" s="1">
        <v>0</v>
      </c>
      <c r="M22" t="s">
        <v>717</v>
      </c>
      <c r="N22" t="s">
        <v>718</v>
      </c>
      <c r="O22" t="s">
        <v>92</v>
      </c>
      <c r="P22" t="s">
        <v>151</v>
      </c>
      <c r="Q22" t="s">
        <v>672</v>
      </c>
      <c r="R22" t="s">
        <v>670</v>
      </c>
      <c r="S22">
        <v>6</v>
      </c>
      <c r="T22" t="s">
        <v>715</v>
      </c>
    </row>
    <row r="23" spans="1:20" x14ac:dyDescent="0.3">
      <c r="A23" t="s">
        <v>604</v>
      </c>
      <c r="B23" s="1" t="s">
        <v>591</v>
      </c>
      <c r="C23" s="1" t="s">
        <v>592</v>
      </c>
      <c r="D23" s="1">
        <v>10</v>
      </c>
      <c r="E23" s="1" t="s">
        <v>92</v>
      </c>
      <c r="F23" s="1" t="s">
        <v>92</v>
      </c>
      <c r="G23" s="1">
        <v>1</v>
      </c>
      <c r="H23" s="1">
        <v>0</v>
      </c>
      <c r="I23" s="1">
        <v>0</v>
      </c>
      <c r="J23" s="1">
        <v>0</v>
      </c>
      <c r="K23" s="1">
        <v>0</v>
      </c>
      <c r="L23" s="1">
        <v>0</v>
      </c>
      <c r="M23" t="s">
        <v>720</v>
      </c>
      <c r="N23" t="s">
        <v>92</v>
      </c>
      <c r="O23" t="s">
        <v>92</v>
      </c>
      <c r="P23" t="s">
        <v>660</v>
      </c>
      <c r="Q23" t="s">
        <v>707</v>
      </c>
      <c r="R23" t="s">
        <v>721</v>
      </c>
      <c r="S23">
        <v>0</v>
      </c>
      <c r="T23" t="s">
        <v>719</v>
      </c>
    </row>
    <row r="24" spans="1:20" x14ac:dyDescent="0.3">
      <c r="A24" t="s">
        <v>605</v>
      </c>
      <c r="B24" s="1" t="s">
        <v>591</v>
      </c>
      <c r="C24" s="1" t="s">
        <v>589</v>
      </c>
      <c r="D24" s="1">
        <v>60</v>
      </c>
      <c r="E24" s="1" t="s">
        <v>92</v>
      </c>
      <c r="F24" s="1" t="s">
        <v>92</v>
      </c>
      <c r="G24" s="1">
        <v>1</v>
      </c>
      <c r="H24" s="1">
        <v>1</v>
      </c>
      <c r="I24" s="1">
        <v>1</v>
      </c>
      <c r="J24" s="1">
        <v>1</v>
      </c>
      <c r="K24" s="1">
        <v>1</v>
      </c>
      <c r="L24" s="1">
        <v>1</v>
      </c>
      <c r="M24" t="s">
        <v>722</v>
      </c>
      <c r="N24" s="4" t="s">
        <v>92</v>
      </c>
      <c r="O24" s="4" t="s">
        <v>92</v>
      </c>
      <c r="P24" t="s">
        <v>151</v>
      </c>
      <c r="Q24" t="s">
        <v>723</v>
      </c>
      <c r="R24" t="s">
        <v>670</v>
      </c>
      <c r="S24">
        <v>4</v>
      </c>
      <c r="T24" t="s">
        <v>92</v>
      </c>
    </row>
    <row r="25" spans="1:20" x14ac:dyDescent="0.3">
      <c r="A25" s="4" t="s">
        <v>873</v>
      </c>
      <c r="B25" s="1" t="s">
        <v>201</v>
      </c>
      <c r="C25" s="1" t="s">
        <v>592</v>
      </c>
      <c r="D25" s="1">
        <v>30</v>
      </c>
      <c r="E25" s="1" t="s">
        <v>92</v>
      </c>
      <c r="F25" s="1" t="s">
        <v>92</v>
      </c>
      <c r="G25" s="1">
        <v>0</v>
      </c>
      <c r="H25" s="1">
        <v>0</v>
      </c>
      <c r="I25" s="1">
        <v>2</v>
      </c>
      <c r="J25" s="1">
        <v>0</v>
      </c>
      <c r="K25" s="1">
        <v>0</v>
      </c>
      <c r="L25" s="1">
        <v>0</v>
      </c>
      <c r="M25" t="s">
        <v>725</v>
      </c>
      <c r="N25" t="s">
        <v>92</v>
      </c>
      <c r="O25" t="s">
        <v>92</v>
      </c>
      <c r="P25" t="s">
        <v>151</v>
      </c>
      <c r="Q25" t="s">
        <v>659</v>
      </c>
      <c r="R25" t="s">
        <v>95</v>
      </c>
      <c r="S25">
        <v>1</v>
      </c>
      <c r="T25" t="s">
        <v>724</v>
      </c>
    </row>
    <row r="26" spans="1:20" x14ac:dyDescent="0.3">
      <c r="A26" s="4" t="s">
        <v>874</v>
      </c>
      <c r="B26" s="1" t="s">
        <v>201</v>
      </c>
      <c r="C26" s="1" t="s">
        <v>592</v>
      </c>
      <c r="D26" s="1">
        <v>30</v>
      </c>
      <c r="E26" s="1" t="s">
        <v>92</v>
      </c>
      <c r="F26" s="1" t="s">
        <v>92</v>
      </c>
      <c r="G26" s="1">
        <v>0</v>
      </c>
      <c r="H26" s="1">
        <v>0</v>
      </c>
      <c r="I26" s="1">
        <v>0</v>
      </c>
      <c r="J26" s="1">
        <v>2</v>
      </c>
      <c r="K26" s="1">
        <v>0</v>
      </c>
      <c r="L26" s="1">
        <v>0</v>
      </c>
      <c r="M26" t="s">
        <v>725</v>
      </c>
      <c r="N26" t="s">
        <v>92</v>
      </c>
      <c r="O26" t="s">
        <v>92</v>
      </c>
      <c r="P26" t="s">
        <v>151</v>
      </c>
      <c r="Q26" t="s">
        <v>659</v>
      </c>
      <c r="R26" t="s">
        <v>95</v>
      </c>
      <c r="S26">
        <v>1</v>
      </c>
      <c r="T26" t="s">
        <v>724</v>
      </c>
    </row>
    <row r="27" spans="1:20" x14ac:dyDescent="0.3">
      <c r="A27" s="4" t="s">
        <v>875</v>
      </c>
      <c r="B27" s="1" t="s">
        <v>201</v>
      </c>
      <c r="C27" s="1" t="s">
        <v>594</v>
      </c>
      <c r="D27" s="1">
        <v>30</v>
      </c>
      <c r="E27" s="1" t="s">
        <v>92</v>
      </c>
      <c r="F27" s="1" t="s">
        <v>92</v>
      </c>
      <c r="G27" s="1">
        <v>0</v>
      </c>
      <c r="H27" s="1">
        <v>0</v>
      </c>
      <c r="I27" s="1">
        <v>2</v>
      </c>
      <c r="J27" s="1">
        <v>0</v>
      </c>
      <c r="K27" s="1">
        <v>0</v>
      </c>
      <c r="L27" s="1">
        <v>0</v>
      </c>
      <c r="M27" t="s">
        <v>728</v>
      </c>
      <c r="N27" t="s">
        <v>729</v>
      </c>
      <c r="O27" t="s">
        <v>727</v>
      </c>
      <c r="P27" t="s">
        <v>58</v>
      </c>
      <c r="Q27" t="s">
        <v>659</v>
      </c>
      <c r="R27" t="s">
        <v>95</v>
      </c>
      <c r="S27">
        <v>1</v>
      </c>
      <c r="T27" t="s">
        <v>724</v>
      </c>
    </row>
    <row r="28" spans="1:20" x14ac:dyDescent="0.3">
      <c r="A28" s="4" t="s">
        <v>876</v>
      </c>
      <c r="B28" s="1" t="s">
        <v>201</v>
      </c>
      <c r="C28" s="1" t="s">
        <v>594</v>
      </c>
      <c r="D28" s="1">
        <v>30</v>
      </c>
      <c r="E28" s="1" t="s">
        <v>92</v>
      </c>
      <c r="F28" s="1" t="s">
        <v>92</v>
      </c>
      <c r="G28" s="1">
        <v>0</v>
      </c>
      <c r="H28" s="1">
        <v>0</v>
      </c>
      <c r="I28" s="1">
        <v>0</v>
      </c>
      <c r="J28" s="1">
        <v>2</v>
      </c>
      <c r="K28" s="1">
        <v>0</v>
      </c>
      <c r="L28" s="1">
        <v>0</v>
      </c>
      <c r="M28" t="s">
        <v>728</v>
      </c>
      <c r="N28" t="s">
        <v>729</v>
      </c>
      <c r="O28" t="s">
        <v>727</v>
      </c>
      <c r="P28" t="s">
        <v>58</v>
      </c>
      <c r="Q28" t="s">
        <v>659</v>
      </c>
      <c r="R28" t="s">
        <v>95</v>
      </c>
      <c r="S28">
        <v>1</v>
      </c>
      <c r="T28" t="s">
        <v>724</v>
      </c>
    </row>
    <row r="29" spans="1:20" x14ac:dyDescent="0.3">
      <c r="A29" s="4" t="s">
        <v>877</v>
      </c>
      <c r="B29" s="1" t="s">
        <v>201</v>
      </c>
      <c r="C29" s="1" t="s">
        <v>594</v>
      </c>
      <c r="D29" s="1">
        <v>30</v>
      </c>
      <c r="E29" s="1">
        <v>20</v>
      </c>
      <c r="F29" s="1">
        <v>20</v>
      </c>
      <c r="G29" s="1">
        <v>0</v>
      </c>
      <c r="H29" s="1">
        <v>2</v>
      </c>
      <c r="I29" s="1">
        <v>0</v>
      </c>
      <c r="J29" s="1">
        <v>0</v>
      </c>
      <c r="K29" s="1">
        <v>0</v>
      </c>
      <c r="L29" s="1">
        <v>0</v>
      </c>
      <c r="M29" s="1" t="s">
        <v>731</v>
      </c>
      <c r="N29" t="s">
        <v>730</v>
      </c>
      <c r="O29" t="s">
        <v>732</v>
      </c>
      <c r="P29" t="s">
        <v>660</v>
      </c>
      <c r="Q29" t="s">
        <v>659</v>
      </c>
      <c r="R29" t="s">
        <v>723</v>
      </c>
      <c r="S29">
        <v>0</v>
      </c>
      <c r="T29" t="s">
        <v>726</v>
      </c>
    </row>
    <row r="30" spans="1:20" x14ac:dyDescent="0.3">
      <c r="A30" s="4" t="s">
        <v>879</v>
      </c>
      <c r="B30" s="1" t="s">
        <v>201</v>
      </c>
      <c r="C30" s="1" t="s">
        <v>589</v>
      </c>
      <c r="D30" s="1">
        <v>80</v>
      </c>
      <c r="E30" s="1" t="s">
        <v>92</v>
      </c>
      <c r="F30" s="1" t="s">
        <v>92</v>
      </c>
      <c r="G30" s="1">
        <v>0</v>
      </c>
      <c r="H30" s="1">
        <v>1</v>
      </c>
      <c r="I30" s="1">
        <v>3</v>
      </c>
      <c r="J30" s="1">
        <v>0</v>
      </c>
      <c r="K30" s="1">
        <v>0</v>
      </c>
      <c r="L30" s="1">
        <v>0</v>
      </c>
      <c r="M30" t="s">
        <v>733</v>
      </c>
      <c r="N30" s="4" t="s">
        <v>92</v>
      </c>
      <c r="O30" s="4" t="s">
        <v>92</v>
      </c>
      <c r="P30" t="s">
        <v>58</v>
      </c>
      <c r="Q30" t="s">
        <v>659</v>
      </c>
      <c r="R30" t="s">
        <v>95</v>
      </c>
      <c r="S30">
        <v>1</v>
      </c>
      <c r="T30" t="s">
        <v>734</v>
      </c>
    </row>
    <row r="31" spans="1:20" x14ac:dyDescent="0.3">
      <c r="A31" s="4" t="s">
        <v>880</v>
      </c>
      <c r="B31" s="1" t="s">
        <v>201</v>
      </c>
      <c r="C31" s="1" t="s">
        <v>589</v>
      </c>
      <c r="D31" s="1">
        <v>80</v>
      </c>
      <c r="E31" s="1" t="s">
        <v>92</v>
      </c>
      <c r="F31" s="1" t="s">
        <v>92</v>
      </c>
      <c r="G31" s="1">
        <v>0</v>
      </c>
      <c r="H31" s="1">
        <v>1</v>
      </c>
      <c r="I31" s="1">
        <v>0</v>
      </c>
      <c r="J31" s="1">
        <v>3</v>
      </c>
      <c r="K31" s="1">
        <v>0</v>
      </c>
      <c r="L31" s="1">
        <v>0</v>
      </c>
      <c r="M31" t="s">
        <v>733</v>
      </c>
      <c r="N31" s="4" t="s">
        <v>92</v>
      </c>
      <c r="O31" s="4" t="s">
        <v>92</v>
      </c>
      <c r="P31" t="s">
        <v>58</v>
      </c>
      <c r="Q31" t="s">
        <v>659</v>
      </c>
      <c r="R31" t="s">
        <v>95</v>
      </c>
      <c r="S31">
        <v>1</v>
      </c>
      <c r="T31" t="s">
        <v>734</v>
      </c>
    </row>
    <row r="32" spans="1:20" x14ac:dyDescent="0.3">
      <c r="A32" s="4" t="s">
        <v>878</v>
      </c>
      <c r="B32" s="1" t="s">
        <v>201</v>
      </c>
      <c r="C32" s="1" t="s">
        <v>589</v>
      </c>
      <c r="D32" s="1">
        <v>80</v>
      </c>
      <c r="E32" s="1" t="s">
        <v>92</v>
      </c>
      <c r="F32" s="1" t="s">
        <v>92</v>
      </c>
      <c r="G32" s="1">
        <v>0</v>
      </c>
      <c r="H32" s="1">
        <v>4</v>
      </c>
      <c r="I32" s="1">
        <v>0</v>
      </c>
      <c r="J32" s="1">
        <v>0</v>
      </c>
      <c r="K32" s="1">
        <v>0</v>
      </c>
      <c r="L32" s="1">
        <v>0</v>
      </c>
      <c r="M32" t="s">
        <v>733</v>
      </c>
      <c r="N32" s="4" t="s">
        <v>92</v>
      </c>
      <c r="O32" s="4" t="s">
        <v>92</v>
      </c>
      <c r="P32" t="s">
        <v>58</v>
      </c>
      <c r="Q32" t="s">
        <v>659</v>
      </c>
      <c r="R32" t="s">
        <v>95</v>
      </c>
      <c r="S32">
        <v>1</v>
      </c>
      <c r="T32" t="s">
        <v>734</v>
      </c>
    </row>
    <row r="33" spans="1:20" x14ac:dyDescent="0.3">
      <c r="A33" s="4" t="s">
        <v>881</v>
      </c>
      <c r="B33" s="1" t="s">
        <v>593</v>
      </c>
      <c r="C33" s="1" t="s">
        <v>594</v>
      </c>
      <c r="D33" s="1">
        <v>10</v>
      </c>
      <c r="E33" s="1">
        <v>10</v>
      </c>
      <c r="F33" s="1">
        <v>10</v>
      </c>
      <c r="G33" s="1">
        <v>0</v>
      </c>
      <c r="H33" s="1">
        <v>0</v>
      </c>
      <c r="I33" s="1">
        <v>2</v>
      </c>
      <c r="J33" s="1">
        <v>0</v>
      </c>
      <c r="K33" s="1">
        <v>0</v>
      </c>
      <c r="L33" s="1">
        <v>0</v>
      </c>
      <c r="M33" t="s">
        <v>736</v>
      </c>
      <c r="N33" t="s">
        <v>737</v>
      </c>
      <c r="O33" t="s">
        <v>738</v>
      </c>
      <c r="P33" t="s">
        <v>151</v>
      </c>
      <c r="Q33" t="s">
        <v>659</v>
      </c>
      <c r="R33" t="s">
        <v>544</v>
      </c>
      <c r="S33">
        <v>1</v>
      </c>
      <c r="T33" t="s">
        <v>735</v>
      </c>
    </row>
    <row r="34" spans="1:20" x14ac:dyDescent="0.3">
      <c r="A34" s="4" t="s">
        <v>882</v>
      </c>
      <c r="B34" s="1" t="s">
        <v>593</v>
      </c>
      <c r="C34" s="1" t="s">
        <v>594</v>
      </c>
      <c r="D34" s="1">
        <v>10</v>
      </c>
      <c r="E34" s="1">
        <v>10</v>
      </c>
      <c r="F34" s="1">
        <v>10</v>
      </c>
      <c r="G34" s="1">
        <v>0</v>
      </c>
      <c r="H34" s="1">
        <v>0</v>
      </c>
      <c r="I34" s="1">
        <v>0</v>
      </c>
      <c r="J34" s="1">
        <v>2</v>
      </c>
      <c r="K34" s="1">
        <v>0</v>
      </c>
      <c r="L34" s="1">
        <v>0</v>
      </c>
      <c r="M34" t="s">
        <v>736</v>
      </c>
      <c r="N34" t="s">
        <v>737</v>
      </c>
      <c r="O34" t="s">
        <v>738</v>
      </c>
      <c r="Q34" t="s">
        <v>659</v>
      </c>
      <c r="R34" t="s">
        <v>544</v>
      </c>
      <c r="S34">
        <v>1</v>
      </c>
      <c r="T34" t="s">
        <v>735</v>
      </c>
    </row>
    <row r="35" spans="1:20" x14ac:dyDescent="0.3">
      <c r="A35" s="4" t="s">
        <v>606</v>
      </c>
      <c r="B35" s="1" t="s">
        <v>591</v>
      </c>
      <c r="C35" s="1" t="s">
        <v>589</v>
      </c>
      <c r="D35" s="1">
        <v>25</v>
      </c>
      <c r="E35" s="1" t="s">
        <v>92</v>
      </c>
      <c r="F35" s="1" t="s">
        <v>92</v>
      </c>
      <c r="G35" s="1">
        <v>0</v>
      </c>
      <c r="H35" s="1">
        <v>1</v>
      </c>
      <c r="I35" s="1">
        <v>0</v>
      </c>
      <c r="J35" s="1">
        <v>0</v>
      </c>
      <c r="K35" s="1">
        <v>0</v>
      </c>
      <c r="L35" s="1">
        <v>0</v>
      </c>
      <c r="M35" t="s">
        <v>739</v>
      </c>
      <c r="N35" t="s">
        <v>92</v>
      </c>
      <c r="O35" t="s">
        <v>92</v>
      </c>
      <c r="P35" t="s">
        <v>151</v>
      </c>
      <c r="Q35" t="s">
        <v>740</v>
      </c>
      <c r="R35" t="s">
        <v>91</v>
      </c>
      <c r="S35">
        <v>4</v>
      </c>
      <c r="T35" t="s">
        <v>92</v>
      </c>
    </row>
    <row r="36" spans="1:20" x14ac:dyDescent="0.3">
      <c r="A36" s="4" t="s">
        <v>883</v>
      </c>
      <c r="B36" s="1" t="s">
        <v>603</v>
      </c>
      <c r="C36" s="1" t="s">
        <v>594</v>
      </c>
      <c r="D36" s="1">
        <v>40</v>
      </c>
      <c r="E36" s="1">
        <v>40</v>
      </c>
      <c r="F36" s="1">
        <v>40</v>
      </c>
      <c r="G36" s="1">
        <v>0</v>
      </c>
      <c r="H36" s="1">
        <v>0</v>
      </c>
      <c r="I36" s="1">
        <v>0</v>
      </c>
      <c r="J36" s="1">
        <v>0</v>
      </c>
      <c r="K36" s="1">
        <v>0</v>
      </c>
      <c r="L36" s="1">
        <v>0</v>
      </c>
      <c r="M36" s="142" t="s">
        <v>741</v>
      </c>
      <c r="N36" s="142" t="s">
        <v>743</v>
      </c>
      <c r="O36" s="142" t="s">
        <v>742</v>
      </c>
      <c r="P36" t="s">
        <v>92</v>
      </c>
      <c r="Q36" t="s">
        <v>703</v>
      </c>
      <c r="R36" t="s">
        <v>92</v>
      </c>
      <c r="S36">
        <v>0</v>
      </c>
      <c r="T36" t="s">
        <v>744</v>
      </c>
    </row>
    <row r="37" spans="1:20" x14ac:dyDescent="0.3">
      <c r="A37" s="4" t="s">
        <v>885</v>
      </c>
      <c r="B37" s="1" t="s">
        <v>591</v>
      </c>
      <c r="C37" s="1" t="s">
        <v>594</v>
      </c>
      <c r="D37" s="1">
        <v>15</v>
      </c>
      <c r="E37" s="1">
        <v>15</v>
      </c>
      <c r="F37" s="1">
        <v>15</v>
      </c>
      <c r="G37" s="1">
        <v>0</v>
      </c>
      <c r="H37" s="1">
        <v>0</v>
      </c>
      <c r="I37" s="1">
        <v>1</v>
      </c>
      <c r="J37" s="1">
        <v>0</v>
      </c>
      <c r="K37" s="1">
        <v>0</v>
      </c>
      <c r="L37" s="1">
        <v>0</v>
      </c>
      <c r="M37" t="s">
        <v>745</v>
      </c>
      <c r="N37" t="s">
        <v>746</v>
      </c>
      <c r="O37" t="s">
        <v>747</v>
      </c>
      <c r="P37" t="s">
        <v>151</v>
      </c>
      <c r="Q37" t="s">
        <v>748</v>
      </c>
      <c r="R37" t="s">
        <v>91</v>
      </c>
      <c r="S37">
        <v>0</v>
      </c>
      <c r="T37" t="s">
        <v>92</v>
      </c>
    </row>
    <row r="38" spans="1:20" x14ac:dyDescent="0.3">
      <c r="A38" s="4" t="s">
        <v>886</v>
      </c>
      <c r="B38" s="1" t="s">
        <v>591</v>
      </c>
      <c r="C38" s="1" t="s">
        <v>594</v>
      </c>
      <c r="D38" s="1">
        <v>15</v>
      </c>
      <c r="E38" s="1">
        <v>15</v>
      </c>
      <c r="F38" s="1">
        <v>15</v>
      </c>
      <c r="G38" s="1">
        <v>0</v>
      </c>
      <c r="H38" s="1">
        <v>0</v>
      </c>
      <c r="I38" s="1">
        <v>0</v>
      </c>
      <c r="J38" s="1">
        <v>1</v>
      </c>
      <c r="K38" s="1">
        <v>0</v>
      </c>
      <c r="L38" s="1">
        <v>0</v>
      </c>
      <c r="M38" t="s">
        <v>745</v>
      </c>
      <c r="N38" t="s">
        <v>746</v>
      </c>
      <c r="O38" t="s">
        <v>747</v>
      </c>
      <c r="P38" t="s">
        <v>151</v>
      </c>
      <c r="Q38" t="s">
        <v>748</v>
      </c>
      <c r="R38" t="s">
        <v>91</v>
      </c>
      <c r="S38">
        <v>0</v>
      </c>
      <c r="T38" t="s">
        <v>92</v>
      </c>
    </row>
    <row r="39" spans="1:20" x14ac:dyDescent="0.3">
      <c r="A39" s="4" t="s">
        <v>884</v>
      </c>
      <c r="B39" s="1" t="s">
        <v>591</v>
      </c>
      <c r="C39" s="1" t="s">
        <v>594</v>
      </c>
      <c r="D39" s="1">
        <v>15</v>
      </c>
      <c r="E39" s="1">
        <v>15</v>
      </c>
      <c r="F39" s="1">
        <v>15</v>
      </c>
      <c r="G39" s="1">
        <v>0</v>
      </c>
      <c r="H39" s="1">
        <v>1</v>
      </c>
      <c r="I39" s="1">
        <v>0</v>
      </c>
      <c r="J39" s="1">
        <v>0</v>
      </c>
      <c r="K39" s="1">
        <v>0</v>
      </c>
      <c r="L39" s="1">
        <v>0</v>
      </c>
      <c r="M39" t="s">
        <v>745</v>
      </c>
      <c r="N39" t="s">
        <v>746</v>
      </c>
      <c r="O39" t="s">
        <v>747</v>
      </c>
      <c r="P39" t="s">
        <v>151</v>
      </c>
      <c r="Q39" t="s">
        <v>748</v>
      </c>
      <c r="R39" t="s">
        <v>91</v>
      </c>
      <c r="S39">
        <v>0</v>
      </c>
      <c r="T39" t="s">
        <v>92</v>
      </c>
    </row>
    <row r="40" spans="1:20" x14ac:dyDescent="0.3">
      <c r="A40" s="4" t="s">
        <v>887</v>
      </c>
      <c r="B40" s="1" t="s">
        <v>593</v>
      </c>
      <c r="C40" s="1" t="s">
        <v>594</v>
      </c>
      <c r="D40" s="1">
        <v>20</v>
      </c>
      <c r="E40" s="1">
        <v>10</v>
      </c>
      <c r="F40" s="1">
        <v>10</v>
      </c>
      <c r="G40" s="1">
        <v>0</v>
      </c>
      <c r="H40" s="1">
        <v>2</v>
      </c>
      <c r="I40" s="1">
        <v>0</v>
      </c>
      <c r="J40" s="1">
        <v>0</v>
      </c>
      <c r="K40" s="1">
        <v>0</v>
      </c>
      <c r="L40" s="1">
        <v>0</v>
      </c>
      <c r="M40" t="s">
        <v>750</v>
      </c>
      <c r="N40" t="s">
        <v>751</v>
      </c>
      <c r="O40" t="s">
        <v>752</v>
      </c>
      <c r="P40" t="s">
        <v>660</v>
      </c>
      <c r="Q40" t="s">
        <v>659</v>
      </c>
      <c r="R40" t="s">
        <v>670</v>
      </c>
      <c r="S40">
        <v>2</v>
      </c>
      <c r="T40" t="s">
        <v>749</v>
      </c>
    </row>
    <row r="41" spans="1:20" x14ac:dyDescent="0.3">
      <c r="A41" t="s">
        <v>607</v>
      </c>
      <c r="B41" s="1" t="s">
        <v>597</v>
      </c>
      <c r="C41" s="1" t="s">
        <v>598</v>
      </c>
      <c r="D41" s="1">
        <v>30</v>
      </c>
      <c r="E41" s="1" t="s">
        <v>92</v>
      </c>
      <c r="F41" s="1" t="s">
        <v>92</v>
      </c>
      <c r="G41" s="1">
        <v>0</v>
      </c>
      <c r="H41" s="1">
        <v>0</v>
      </c>
      <c r="I41" s="1">
        <v>0</v>
      </c>
      <c r="J41" s="1">
        <v>0</v>
      </c>
      <c r="K41" s="1">
        <v>0</v>
      </c>
      <c r="L41" s="1">
        <v>0</v>
      </c>
      <c r="M41" t="s">
        <v>753</v>
      </c>
      <c r="N41" t="s">
        <v>92</v>
      </c>
      <c r="O41" t="s">
        <v>92</v>
      </c>
      <c r="P41" t="s">
        <v>660</v>
      </c>
      <c r="Q41" t="s">
        <v>672</v>
      </c>
      <c r="R41" t="s">
        <v>544</v>
      </c>
      <c r="S41">
        <v>8</v>
      </c>
      <c r="T41" t="s">
        <v>92</v>
      </c>
    </row>
    <row r="42" spans="1:20" x14ac:dyDescent="0.3">
      <c r="A42" s="4" t="s">
        <v>888</v>
      </c>
      <c r="B42" s="1" t="s">
        <v>151</v>
      </c>
      <c r="C42" s="1" t="s">
        <v>592</v>
      </c>
      <c r="D42" s="1">
        <v>20</v>
      </c>
      <c r="E42" s="1">
        <v>20</v>
      </c>
      <c r="F42" s="1">
        <v>20</v>
      </c>
      <c r="G42" s="1">
        <v>0</v>
      </c>
      <c r="H42" s="1">
        <v>0</v>
      </c>
      <c r="I42" s="1">
        <v>0</v>
      </c>
      <c r="J42" s="1">
        <v>0</v>
      </c>
      <c r="K42" s="1">
        <v>1</v>
      </c>
      <c r="L42" s="1">
        <v>1</v>
      </c>
      <c r="M42" t="s">
        <v>755</v>
      </c>
      <c r="N42" t="s">
        <v>756</v>
      </c>
      <c r="O42" t="s">
        <v>757</v>
      </c>
      <c r="P42" t="s">
        <v>151</v>
      </c>
      <c r="Q42" t="s">
        <v>659</v>
      </c>
      <c r="R42" t="s">
        <v>670</v>
      </c>
      <c r="S42">
        <v>3</v>
      </c>
      <c r="T42" t="s">
        <v>754</v>
      </c>
    </row>
    <row r="43" spans="1:20" x14ac:dyDescent="0.3">
      <c r="A43" s="4" t="s">
        <v>762</v>
      </c>
      <c r="B43" s="1" t="s">
        <v>591</v>
      </c>
      <c r="C43" s="1" t="s">
        <v>589</v>
      </c>
      <c r="D43" s="1">
        <v>20</v>
      </c>
      <c r="E43" s="1">
        <v>10</v>
      </c>
      <c r="F43" s="1">
        <v>10</v>
      </c>
      <c r="G43" s="1">
        <v>0</v>
      </c>
      <c r="H43" s="1">
        <v>2</v>
      </c>
      <c r="I43" s="1">
        <v>0</v>
      </c>
      <c r="J43" s="1">
        <v>0</v>
      </c>
      <c r="K43" s="1">
        <v>0</v>
      </c>
      <c r="L43" s="1">
        <v>0</v>
      </c>
      <c r="M43" t="s">
        <v>759</v>
      </c>
      <c r="N43" t="s">
        <v>760</v>
      </c>
      <c r="O43" t="s">
        <v>761</v>
      </c>
      <c r="P43" t="s">
        <v>151</v>
      </c>
      <c r="Q43" t="s">
        <v>672</v>
      </c>
      <c r="R43" t="s">
        <v>544</v>
      </c>
      <c r="S43" t="s">
        <v>92</v>
      </c>
      <c r="T43" t="s">
        <v>758</v>
      </c>
    </row>
    <row r="44" spans="1:20" x14ac:dyDescent="0.3">
      <c r="A44" t="s">
        <v>608</v>
      </c>
      <c r="B44" s="1" t="s">
        <v>609</v>
      </c>
      <c r="C44" s="1" t="s">
        <v>598</v>
      </c>
      <c r="D44" s="1">
        <v>50</v>
      </c>
      <c r="E44" s="1" t="s">
        <v>92</v>
      </c>
      <c r="F44" s="1" t="s">
        <v>92</v>
      </c>
      <c r="G44" s="1">
        <v>0</v>
      </c>
      <c r="H44" s="1">
        <v>0</v>
      </c>
      <c r="I44" s="1">
        <v>0</v>
      </c>
      <c r="J44" s="1">
        <v>0</v>
      </c>
      <c r="K44" s="1">
        <v>0</v>
      </c>
      <c r="L44" s="1">
        <v>0</v>
      </c>
      <c r="M44" t="s">
        <v>763</v>
      </c>
      <c r="N44" t="s">
        <v>92</v>
      </c>
      <c r="O44" t="s">
        <v>92</v>
      </c>
      <c r="P44" t="s">
        <v>660</v>
      </c>
      <c r="Q44" t="s">
        <v>703</v>
      </c>
      <c r="R44" t="s">
        <v>670</v>
      </c>
      <c r="S44" t="s">
        <v>92</v>
      </c>
      <c r="T44" t="s">
        <v>92</v>
      </c>
    </row>
    <row r="45" spans="1:20" x14ac:dyDescent="0.3">
      <c r="A45" s="4" t="s">
        <v>889</v>
      </c>
      <c r="B45" s="1" t="s">
        <v>91</v>
      </c>
      <c r="C45" s="1" t="s">
        <v>594</v>
      </c>
      <c r="D45" s="1">
        <v>20</v>
      </c>
      <c r="E45" s="1">
        <v>15</v>
      </c>
      <c r="F45" s="1">
        <v>15</v>
      </c>
      <c r="G45" s="1">
        <v>0</v>
      </c>
      <c r="H45" s="1">
        <v>0</v>
      </c>
      <c r="I45" s="1">
        <v>1</v>
      </c>
      <c r="J45" s="1">
        <v>0</v>
      </c>
      <c r="K45" s="1">
        <v>0</v>
      </c>
      <c r="L45" s="1">
        <v>0</v>
      </c>
      <c r="M45" t="s">
        <v>766</v>
      </c>
      <c r="N45" t="s">
        <v>765</v>
      </c>
      <c r="O45" t="s">
        <v>767</v>
      </c>
      <c r="P45" t="s">
        <v>151</v>
      </c>
      <c r="Q45" t="s">
        <v>659</v>
      </c>
      <c r="R45" t="s">
        <v>91</v>
      </c>
      <c r="S45">
        <v>0</v>
      </c>
      <c r="T45" t="s">
        <v>764</v>
      </c>
    </row>
    <row r="46" spans="1:20" x14ac:dyDescent="0.3">
      <c r="A46" s="4" t="s">
        <v>890</v>
      </c>
      <c r="B46" s="1" t="s">
        <v>91</v>
      </c>
      <c r="C46" s="1" t="s">
        <v>594</v>
      </c>
      <c r="D46" s="1">
        <v>15</v>
      </c>
      <c r="E46" s="1">
        <v>15</v>
      </c>
      <c r="F46" s="1">
        <v>15</v>
      </c>
      <c r="G46" s="1">
        <v>0</v>
      </c>
      <c r="H46" s="1">
        <v>0</v>
      </c>
      <c r="I46" s="1">
        <v>0</v>
      </c>
      <c r="J46" s="1">
        <v>1</v>
      </c>
      <c r="K46" s="1">
        <v>0</v>
      </c>
      <c r="L46" s="1">
        <v>0</v>
      </c>
      <c r="M46" t="s">
        <v>766</v>
      </c>
      <c r="N46" t="s">
        <v>765</v>
      </c>
      <c r="O46" t="s">
        <v>767</v>
      </c>
      <c r="P46" t="s">
        <v>151</v>
      </c>
      <c r="Q46" t="s">
        <v>659</v>
      </c>
      <c r="R46" t="s">
        <v>91</v>
      </c>
      <c r="S46">
        <v>0</v>
      </c>
      <c r="T46" t="s">
        <v>764</v>
      </c>
    </row>
    <row r="47" spans="1:20" x14ac:dyDescent="0.3">
      <c r="A47" s="4" t="s">
        <v>891</v>
      </c>
      <c r="B47" s="1" t="s">
        <v>91</v>
      </c>
      <c r="C47" s="1" t="s">
        <v>594</v>
      </c>
      <c r="D47" s="1">
        <v>50</v>
      </c>
      <c r="E47" s="1" t="s">
        <v>92</v>
      </c>
      <c r="F47" s="1" t="s">
        <v>92</v>
      </c>
      <c r="G47" s="1">
        <v>0</v>
      </c>
      <c r="H47" s="1">
        <v>0</v>
      </c>
      <c r="I47" s="1">
        <v>2</v>
      </c>
      <c r="J47" s="1">
        <v>0</v>
      </c>
      <c r="K47" s="1">
        <v>0</v>
      </c>
      <c r="L47" s="1">
        <v>0</v>
      </c>
      <c r="M47" t="s">
        <v>769</v>
      </c>
      <c r="N47" t="s">
        <v>92</v>
      </c>
      <c r="O47" t="s">
        <v>92</v>
      </c>
      <c r="P47" t="s">
        <v>770</v>
      </c>
      <c r="Q47" t="s">
        <v>707</v>
      </c>
      <c r="R47" t="s">
        <v>91</v>
      </c>
      <c r="S47">
        <v>1</v>
      </c>
      <c r="T47" t="s">
        <v>768</v>
      </c>
    </row>
    <row r="48" spans="1:20" x14ac:dyDescent="0.3">
      <c r="A48" s="4" t="s">
        <v>892</v>
      </c>
      <c r="B48" s="1" t="s">
        <v>91</v>
      </c>
      <c r="C48" s="1" t="s">
        <v>594</v>
      </c>
      <c r="D48" s="1">
        <v>50</v>
      </c>
      <c r="E48" s="1" t="s">
        <v>92</v>
      </c>
      <c r="F48" s="1" t="s">
        <v>92</v>
      </c>
      <c r="G48" s="1">
        <v>0</v>
      </c>
      <c r="H48" s="1">
        <v>0</v>
      </c>
      <c r="I48" s="1">
        <v>0</v>
      </c>
      <c r="J48" s="1">
        <v>2</v>
      </c>
      <c r="K48" s="1">
        <v>0</v>
      </c>
      <c r="L48" s="1">
        <v>0</v>
      </c>
      <c r="M48" t="s">
        <v>769</v>
      </c>
      <c r="N48" t="s">
        <v>92</v>
      </c>
      <c r="O48" t="s">
        <v>92</v>
      </c>
      <c r="P48" t="s">
        <v>770</v>
      </c>
      <c r="Q48" t="s">
        <v>707</v>
      </c>
      <c r="R48" t="s">
        <v>91</v>
      </c>
      <c r="S48">
        <v>1</v>
      </c>
      <c r="T48" t="s">
        <v>768</v>
      </c>
    </row>
    <row r="49" spans="1:20" x14ac:dyDescent="0.3">
      <c r="A49" t="s">
        <v>610</v>
      </c>
      <c r="B49" s="1" t="s">
        <v>591</v>
      </c>
      <c r="C49" s="1" t="s">
        <v>589</v>
      </c>
      <c r="D49" s="1">
        <v>50</v>
      </c>
      <c r="E49" s="1" t="s">
        <v>92</v>
      </c>
      <c r="F49" s="1" t="s">
        <v>92</v>
      </c>
      <c r="G49" s="1">
        <v>1</v>
      </c>
      <c r="H49" s="1">
        <v>1</v>
      </c>
      <c r="I49" s="1">
        <v>1</v>
      </c>
      <c r="J49" s="1">
        <v>1</v>
      </c>
      <c r="K49" s="1">
        <v>1</v>
      </c>
      <c r="L49" s="1">
        <v>1</v>
      </c>
      <c r="M49" t="s">
        <v>771</v>
      </c>
      <c r="N49" t="s">
        <v>92</v>
      </c>
      <c r="O49" t="s">
        <v>92</v>
      </c>
      <c r="P49" t="s">
        <v>151</v>
      </c>
      <c r="Q49" t="s">
        <v>723</v>
      </c>
      <c r="R49" t="s">
        <v>670</v>
      </c>
      <c r="S49">
        <v>8</v>
      </c>
      <c r="T49" t="s">
        <v>92</v>
      </c>
    </row>
    <row r="50" spans="1:20" x14ac:dyDescent="0.3">
      <c r="A50" s="4" t="s">
        <v>893</v>
      </c>
      <c r="B50" s="1" t="s">
        <v>151</v>
      </c>
      <c r="C50" s="1" t="s">
        <v>594</v>
      </c>
      <c r="D50" s="1">
        <v>10</v>
      </c>
      <c r="E50" s="1">
        <v>20</v>
      </c>
      <c r="F50" s="1" t="s">
        <v>92</v>
      </c>
      <c r="G50" s="1">
        <v>0</v>
      </c>
      <c r="H50" s="1">
        <v>1</v>
      </c>
      <c r="I50" s="1">
        <v>0</v>
      </c>
      <c r="J50" s="1">
        <v>0</v>
      </c>
      <c r="K50" s="1">
        <v>1</v>
      </c>
      <c r="L50" s="1">
        <v>1</v>
      </c>
      <c r="M50" s="142" t="s">
        <v>773</v>
      </c>
      <c r="N50" s="142" t="s">
        <v>774</v>
      </c>
      <c r="O50" t="s">
        <v>92</v>
      </c>
      <c r="P50" t="s">
        <v>151</v>
      </c>
      <c r="Q50" t="s">
        <v>775</v>
      </c>
      <c r="R50" t="s">
        <v>670</v>
      </c>
      <c r="S50">
        <v>2</v>
      </c>
      <c r="T50" t="s">
        <v>772</v>
      </c>
    </row>
    <row r="51" spans="1:20" x14ac:dyDescent="0.3">
      <c r="A51" t="s">
        <v>611</v>
      </c>
      <c r="B51" s="1" t="s">
        <v>591</v>
      </c>
      <c r="C51" s="1" t="s">
        <v>589</v>
      </c>
      <c r="D51" s="1">
        <v>60</v>
      </c>
      <c r="E51" s="1" t="s">
        <v>92</v>
      </c>
      <c r="F51" s="1" t="s">
        <v>92</v>
      </c>
      <c r="G51" s="1">
        <v>1</v>
      </c>
      <c r="H51" s="1">
        <v>1</v>
      </c>
      <c r="I51" s="1">
        <v>1</v>
      </c>
      <c r="J51" s="1">
        <v>1</v>
      </c>
      <c r="K51" s="1">
        <v>1</v>
      </c>
      <c r="L51" s="1">
        <v>1</v>
      </c>
      <c r="M51" s="142" t="s">
        <v>777</v>
      </c>
      <c r="N51" t="s">
        <v>92</v>
      </c>
      <c r="O51" t="s">
        <v>92</v>
      </c>
      <c r="P51" t="s">
        <v>776</v>
      </c>
      <c r="Q51" t="s">
        <v>672</v>
      </c>
      <c r="R51" t="s">
        <v>670</v>
      </c>
      <c r="S51">
        <v>6</v>
      </c>
      <c r="T51" t="s">
        <v>92</v>
      </c>
    </row>
    <row r="52" spans="1:20" x14ac:dyDescent="0.3">
      <c r="A52" s="4" t="s">
        <v>781</v>
      </c>
      <c r="B52" s="1" t="s">
        <v>612</v>
      </c>
      <c r="C52" s="1" t="s">
        <v>592</v>
      </c>
      <c r="D52" s="1">
        <v>10</v>
      </c>
      <c r="E52" s="1">
        <v>20</v>
      </c>
      <c r="F52" s="1">
        <v>30</v>
      </c>
      <c r="G52" s="1">
        <v>1</v>
      </c>
      <c r="H52" s="1">
        <v>0</v>
      </c>
      <c r="I52" s="1">
        <v>0</v>
      </c>
      <c r="J52" s="1">
        <v>0</v>
      </c>
      <c r="K52" s="1">
        <v>0</v>
      </c>
      <c r="L52" s="1">
        <v>0</v>
      </c>
      <c r="M52" t="s">
        <v>778</v>
      </c>
      <c r="N52" t="s">
        <v>779</v>
      </c>
      <c r="O52" t="s">
        <v>780</v>
      </c>
      <c r="P52" t="s">
        <v>660</v>
      </c>
      <c r="Q52" t="s">
        <v>672</v>
      </c>
      <c r="R52" t="s">
        <v>111</v>
      </c>
      <c r="S52">
        <v>2</v>
      </c>
      <c r="T52" t="s">
        <v>1165</v>
      </c>
    </row>
    <row r="53" spans="1:20" x14ac:dyDescent="0.3">
      <c r="A53" s="4" t="s">
        <v>894</v>
      </c>
      <c r="B53" s="1" t="s">
        <v>591</v>
      </c>
      <c r="C53" s="1" t="s">
        <v>594</v>
      </c>
      <c r="D53" s="1">
        <v>20</v>
      </c>
      <c r="E53" s="1">
        <v>10</v>
      </c>
      <c r="F53" s="1" t="s">
        <v>92</v>
      </c>
      <c r="G53" s="1">
        <v>0</v>
      </c>
      <c r="H53" s="1">
        <v>1</v>
      </c>
      <c r="I53" s="1">
        <v>0</v>
      </c>
      <c r="J53" s="1">
        <v>0</v>
      </c>
      <c r="K53" s="1">
        <v>0</v>
      </c>
      <c r="L53" s="1">
        <v>0</v>
      </c>
      <c r="M53" t="s">
        <v>784</v>
      </c>
      <c r="N53" t="s">
        <v>783</v>
      </c>
      <c r="O53" t="s">
        <v>92</v>
      </c>
      <c r="P53" t="s">
        <v>660</v>
      </c>
      <c r="Q53" t="s">
        <v>659</v>
      </c>
      <c r="R53" t="s">
        <v>670</v>
      </c>
      <c r="S53">
        <v>5</v>
      </c>
      <c r="T53" t="s">
        <v>782</v>
      </c>
    </row>
    <row r="54" spans="1:20" x14ac:dyDescent="0.3">
      <c r="A54" s="4" t="s">
        <v>262</v>
      </c>
      <c r="B54" s="1" t="s">
        <v>591</v>
      </c>
      <c r="C54" s="1" t="s">
        <v>594</v>
      </c>
      <c r="D54" s="1">
        <v>20</v>
      </c>
      <c r="E54" s="1" t="s">
        <v>92</v>
      </c>
      <c r="F54" s="1" t="s">
        <v>92</v>
      </c>
      <c r="G54" s="1">
        <v>0</v>
      </c>
      <c r="H54" s="1">
        <v>1</v>
      </c>
      <c r="I54" s="1">
        <v>0</v>
      </c>
      <c r="J54" s="1">
        <v>0</v>
      </c>
      <c r="K54" s="1">
        <v>0</v>
      </c>
      <c r="L54" s="1">
        <v>0</v>
      </c>
      <c r="M54" t="s">
        <v>786</v>
      </c>
      <c r="N54" t="s">
        <v>92</v>
      </c>
      <c r="O54" t="s">
        <v>92</v>
      </c>
      <c r="P54" t="s">
        <v>151</v>
      </c>
      <c r="Q54" t="s">
        <v>672</v>
      </c>
      <c r="R54" t="s">
        <v>101</v>
      </c>
      <c r="S54" t="s">
        <v>92</v>
      </c>
      <c r="T54" t="s">
        <v>785</v>
      </c>
    </row>
    <row r="55" spans="1:20" x14ac:dyDescent="0.3">
      <c r="A55" t="s">
        <v>613</v>
      </c>
      <c r="B55" s="1" t="s">
        <v>591</v>
      </c>
      <c r="C55" s="1" t="s">
        <v>594</v>
      </c>
      <c r="D55" s="1">
        <v>30</v>
      </c>
      <c r="E55" s="1" t="s">
        <v>92</v>
      </c>
      <c r="F55" s="1" t="s">
        <v>92</v>
      </c>
      <c r="G55" s="1">
        <v>0</v>
      </c>
      <c r="H55" s="1">
        <v>1</v>
      </c>
      <c r="I55" s="1">
        <v>0</v>
      </c>
      <c r="J55" s="1">
        <v>0</v>
      </c>
      <c r="K55" s="1">
        <v>0</v>
      </c>
      <c r="L55" s="1">
        <v>0</v>
      </c>
      <c r="M55" t="s">
        <v>787</v>
      </c>
      <c r="N55" t="s">
        <v>92</v>
      </c>
      <c r="O55" t="s">
        <v>92</v>
      </c>
      <c r="P55" t="s">
        <v>151</v>
      </c>
      <c r="Q55" t="s">
        <v>684</v>
      </c>
      <c r="R55" t="s">
        <v>95</v>
      </c>
      <c r="S55">
        <v>3</v>
      </c>
      <c r="T55" t="s">
        <v>785</v>
      </c>
    </row>
    <row r="56" spans="1:20" x14ac:dyDescent="0.3">
      <c r="A56" t="s">
        <v>614</v>
      </c>
      <c r="B56" s="1" t="s">
        <v>615</v>
      </c>
      <c r="C56" s="1" t="s">
        <v>598</v>
      </c>
      <c r="D56" s="1">
        <v>30</v>
      </c>
      <c r="E56" s="1" t="s">
        <v>92</v>
      </c>
      <c r="F56" s="1" t="s">
        <v>92</v>
      </c>
      <c r="G56" s="1">
        <v>0</v>
      </c>
      <c r="H56" s="1">
        <v>0</v>
      </c>
      <c r="I56" s="1">
        <v>0</v>
      </c>
      <c r="J56" s="1">
        <v>0</v>
      </c>
      <c r="K56" s="1">
        <v>0</v>
      </c>
      <c r="L56" s="1">
        <v>0</v>
      </c>
      <c r="M56" t="s">
        <v>788</v>
      </c>
      <c r="N56" t="s">
        <v>92</v>
      </c>
      <c r="O56" t="s">
        <v>92</v>
      </c>
      <c r="P56" t="s">
        <v>660</v>
      </c>
      <c r="Q56" t="s">
        <v>789</v>
      </c>
      <c r="R56" t="s">
        <v>670</v>
      </c>
      <c r="S56">
        <v>2</v>
      </c>
      <c r="T56" t="s">
        <v>92</v>
      </c>
    </row>
    <row r="57" spans="1:20" x14ac:dyDescent="0.3">
      <c r="A57" s="4" t="s">
        <v>895</v>
      </c>
      <c r="B57" s="1" t="s">
        <v>603</v>
      </c>
      <c r="C57" s="1" t="s">
        <v>594</v>
      </c>
      <c r="D57" s="1">
        <v>30</v>
      </c>
      <c r="E57" s="1">
        <v>30</v>
      </c>
      <c r="F57" s="1">
        <v>30</v>
      </c>
      <c r="G57" s="1">
        <v>0</v>
      </c>
      <c r="H57" s="1">
        <v>0</v>
      </c>
      <c r="I57" s="1">
        <v>0</v>
      </c>
      <c r="J57" s="1">
        <v>0</v>
      </c>
      <c r="K57" s="1">
        <v>0</v>
      </c>
      <c r="L57" s="1">
        <v>0</v>
      </c>
      <c r="M57" t="s">
        <v>791</v>
      </c>
      <c r="N57" t="s">
        <v>792</v>
      </c>
      <c r="O57" t="s">
        <v>793</v>
      </c>
      <c r="P57" t="s">
        <v>660</v>
      </c>
      <c r="Q57" t="s">
        <v>703</v>
      </c>
      <c r="R57" t="s">
        <v>670</v>
      </c>
      <c r="S57" t="s">
        <v>92</v>
      </c>
      <c r="T57" t="s">
        <v>790</v>
      </c>
    </row>
    <row r="58" spans="1:20" x14ac:dyDescent="0.3">
      <c r="A58" t="s">
        <v>616</v>
      </c>
      <c r="B58" s="1" t="s">
        <v>617</v>
      </c>
      <c r="C58" s="1" t="s">
        <v>598</v>
      </c>
      <c r="D58" s="1">
        <v>40</v>
      </c>
      <c r="E58" s="1" t="s">
        <v>92</v>
      </c>
      <c r="F58" s="1" t="s">
        <v>92</v>
      </c>
      <c r="G58" s="1">
        <v>0</v>
      </c>
      <c r="H58" s="1">
        <v>0</v>
      </c>
      <c r="I58" s="1">
        <v>0</v>
      </c>
      <c r="J58" s="1">
        <v>0</v>
      </c>
      <c r="K58" s="1">
        <v>0</v>
      </c>
      <c r="L58" s="1">
        <v>0</v>
      </c>
      <c r="M58" t="s">
        <v>794</v>
      </c>
      <c r="N58" t="s">
        <v>92</v>
      </c>
      <c r="O58" t="s">
        <v>92</v>
      </c>
      <c r="P58" t="s">
        <v>660</v>
      </c>
      <c r="Q58" t="s">
        <v>703</v>
      </c>
      <c r="R58" t="s">
        <v>670</v>
      </c>
      <c r="S58" t="s">
        <v>92</v>
      </c>
      <c r="T58" t="s">
        <v>92</v>
      </c>
    </row>
    <row r="59" spans="1:20" x14ac:dyDescent="0.3">
      <c r="A59" t="s">
        <v>618</v>
      </c>
      <c r="B59" s="1" t="s">
        <v>597</v>
      </c>
      <c r="C59" s="1" t="s">
        <v>598</v>
      </c>
      <c r="D59" s="1">
        <v>50</v>
      </c>
      <c r="E59" s="1" t="s">
        <v>92</v>
      </c>
      <c r="F59" s="1" t="s">
        <v>92</v>
      </c>
      <c r="G59" s="1">
        <v>0</v>
      </c>
      <c r="H59" s="1">
        <v>0</v>
      </c>
      <c r="I59" s="1">
        <v>0</v>
      </c>
      <c r="J59" s="1">
        <v>0</v>
      </c>
      <c r="K59" s="1">
        <v>0</v>
      </c>
      <c r="L59" s="1">
        <v>0</v>
      </c>
      <c r="M59" t="s">
        <v>795</v>
      </c>
      <c r="N59" t="s">
        <v>92</v>
      </c>
      <c r="O59" t="s">
        <v>92</v>
      </c>
      <c r="P59" t="s">
        <v>660</v>
      </c>
      <c r="Q59" t="s">
        <v>703</v>
      </c>
      <c r="R59" t="s">
        <v>670</v>
      </c>
      <c r="S59" t="s">
        <v>92</v>
      </c>
      <c r="T59" t="s">
        <v>92</v>
      </c>
    </row>
    <row r="60" spans="1:20" x14ac:dyDescent="0.3">
      <c r="A60" t="s">
        <v>619</v>
      </c>
      <c r="B60" s="1" t="s">
        <v>620</v>
      </c>
      <c r="C60" s="1" t="s">
        <v>598</v>
      </c>
      <c r="D60" s="1">
        <v>80</v>
      </c>
      <c r="E60" s="1" t="s">
        <v>92</v>
      </c>
      <c r="F60" s="1" t="s">
        <v>92</v>
      </c>
      <c r="G60" s="1">
        <v>0</v>
      </c>
      <c r="H60" s="1">
        <v>0</v>
      </c>
      <c r="I60" s="1">
        <v>0</v>
      </c>
      <c r="J60" s="1">
        <v>0</v>
      </c>
      <c r="K60" s="1">
        <v>0</v>
      </c>
      <c r="L60" s="1">
        <v>0</v>
      </c>
      <c r="M60" t="s">
        <v>796</v>
      </c>
      <c r="N60" t="s">
        <v>92</v>
      </c>
      <c r="O60" t="s">
        <v>92</v>
      </c>
      <c r="P60" t="s">
        <v>58</v>
      </c>
      <c r="Q60" t="s">
        <v>789</v>
      </c>
      <c r="R60" t="s">
        <v>670</v>
      </c>
      <c r="S60">
        <v>10</v>
      </c>
      <c r="T60" t="s">
        <v>92</v>
      </c>
    </row>
    <row r="61" spans="1:20" x14ac:dyDescent="0.3">
      <c r="A61" t="s">
        <v>261</v>
      </c>
      <c r="B61" s="1" t="s">
        <v>593</v>
      </c>
      <c r="C61" s="1" t="s">
        <v>592</v>
      </c>
      <c r="D61" s="1">
        <v>15</v>
      </c>
      <c r="E61" s="1" t="s">
        <v>92</v>
      </c>
      <c r="F61" s="1" t="s">
        <v>92</v>
      </c>
      <c r="G61" s="1">
        <v>1</v>
      </c>
      <c r="H61" s="1">
        <v>0</v>
      </c>
      <c r="I61" s="1">
        <v>0</v>
      </c>
      <c r="J61" s="1">
        <v>0</v>
      </c>
      <c r="K61" s="1">
        <v>0</v>
      </c>
      <c r="L61" s="1">
        <v>0</v>
      </c>
      <c r="M61" t="s">
        <v>798</v>
      </c>
      <c r="N61" t="s">
        <v>92</v>
      </c>
      <c r="O61" t="s">
        <v>92</v>
      </c>
      <c r="P61" t="s">
        <v>660</v>
      </c>
      <c r="Q61" t="s">
        <v>799</v>
      </c>
      <c r="R61" t="s">
        <v>91</v>
      </c>
      <c r="S61">
        <v>2</v>
      </c>
      <c r="T61" t="s">
        <v>797</v>
      </c>
    </row>
    <row r="62" spans="1:20" x14ac:dyDescent="0.3">
      <c r="A62" s="4" t="s">
        <v>898</v>
      </c>
      <c r="B62" s="1" t="s">
        <v>591</v>
      </c>
      <c r="C62" s="1" t="s">
        <v>594</v>
      </c>
      <c r="D62" s="1">
        <v>20</v>
      </c>
      <c r="E62" s="1">
        <v>25</v>
      </c>
      <c r="F62" s="1">
        <v>25</v>
      </c>
      <c r="G62" s="1">
        <v>0</v>
      </c>
      <c r="H62" s="1">
        <v>0</v>
      </c>
      <c r="I62" s="1">
        <v>1</v>
      </c>
      <c r="J62" s="1">
        <v>0</v>
      </c>
      <c r="K62" s="1">
        <v>0</v>
      </c>
      <c r="L62" s="1">
        <v>0</v>
      </c>
      <c r="M62" t="s">
        <v>801</v>
      </c>
      <c r="N62" t="s">
        <v>800</v>
      </c>
      <c r="O62" t="s">
        <v>802</v>
      </c>
      <c r="P62" t="s">
        <v>151</v>
      </c>
      <c r="Q62" t="s">
        <v>659</v>
      </c>
      <c r="R62" t="s">
        <v>544</v>
      </c>
      <c r="S62">
        <v>3</v>
      </c>
      <c r="T62" t="s">
        <v>92</v>
      </c>
    </row>
    <row r="63" spans="1:20" x14ac:dyDescent="0.3">
      <c r="A63" s="4" t="s">
        <v>899</v>
      </c>
      <c r="B63" s="1" t="s">
        <v>591</v>
      </c>
      <c r="C63" s="1" t="s">
        <v>594</v>
      </c>
      <c r="D63" s="1">
        <v>20</v>
      </c>
      <c r="E63" s="1">
        <v>25</v>
      </c>
      <c r="F63" s="1">
        <v>25</v>
      </c>
      <c r="G63" s="1">
        <v>0</v>
      </c>
      <c r="H63" s="1">
        <v>0</v>
      </c>
      <c r="I63" s="1">
        <v>0</v>
      </c>
      <c r="J63" s="1">
        <v>1</v>
      </c>
      <c r="K63" s="1">
        <v>0</v>
      </c>
      <c r="L63" s="1">
        <v>0</v>
      </c>
      <c r="M63" t="s">
        <v>801</v>
      </c>
      <c r="N63" t="s">
        <v>800</v>
      </c>
      <c r="O63" t="s">
        <v>802</v>
      </c>
      <c r="P63" t="s">
        <v>151</v>
      </c>
      <c r="Q63" t="s">
        <v>659</v>
      </c>
      <c r="R63" t="s">
        <v>544</v>
      </c>
      <c r="S63">
        <v>3</v>
      </c>
      <c r="T63" t="s">
        <v>92</v>
      </c>
    </row>
    <row r="64" spans="1:20" x14ac:dyDescent="0.3">
      <c r="A64" s="4" t="s">
        <v>897</v>
      </c>
      <c r="B64" s="1" t="s">
        <v>591</v>
      </c>
      <c r="C64" s="1" t="s">
        <v>594</v>
      </c>
      <c r="D64" s="1">
        <v>20</v>
      </c>
      <c r="E64" s="1">
        <v>25</v>
      </c>
      <c r="F64" s="1">
        <v>25</v>
      </c>
      <c r="G64" s="1">
        <v>1</v>
      </c>
      <c r="H64" s="1">
        <v>0</v>
      </c>
      <c r="I64" s="1">
        <v>0</v>
      </c>
      <c r="J64" s="1">
        <v>0</v>
      </c>
      <c r="K64" s="1">
        <v>0</v>
      </c>
      <c r="L64" s="1">
        <v>0</v>
      </c>
      <c r="M64" t="s">
        <v>801</v>
      </c>
      <c r="N64" t="s">
        <v>800</v>
      </c>
      <c r="O64" t="s">
        <v>802</v>
      </c>
      <c r="P64" t="s">
        <v>151</v>
      </c>
      <c r="Q64" t="s">
        <v>659</v>
      </c>
      <c r="R64" t="s">
        <v>544</v>
      </c>
      <c r="S64">
        <v>3</v>
      </c>
      <c r="T64" t="s">
        <v>92</v>
      </c>
    </row>
    <row r="65" spans="1:20" x14ac:dyDescent="0.3">
      <c r="A65" s="4" t="s">
        <v>896</v>
      </c>
      <c r="B65" s="1" t="s">
        <v>591</v>
      </c>
      <c r="C65" s="1" t="s">
        <v>594</v>
      </c>
      <c r="D65" s="1">
        <v>20</v>
      </c>
      <c r="E65" s="1">
        <v>25</v>
      </c>
      <c r="F65" s="1">
        <v>25</v>
      </c>
      <c r="G65" s="1">
        <v>0</v>
      </c>
      <c r="H65" s="1">
        <v>1</v>
      </c>
      <c r="I65" s="1">
        <v>0</v>
      </c>
      <c r="J65" s="1">
        <v>0</v>
      </c>
      <c r="K65" s="1">
        <v>0</v>
      </c>
      <c r="L65" s="1">
        <v>0</v>
      </c>
      <c r="M65" t="s">
        <v>801</v>
      </c>
      <c r="N65" t="s">
        <v>800</v>
      </c>
      <c r="O65" t="s">
        <v>802</v>
      </c>
      <c r="P65" t="s">
        <v>151</v>
      </c>
      <c r="Q65" t="s">
        <v>659</v>
      </c>
      <c r="R65" t="s">
        <v>544</v>
      </c>
      <c r="S65">
        <v>3</v>
      </c>
      <c r="T65" t="s">
        <v>92</v>
      </c>
    </row>
    <row r="66" spans="1:20" x14ac:dyDescent="0.3">
      <c r="A66" s="4" t="s">
        <v>621</v>
      </c>
      <c r="B66" s="1" t="s">
        <v>622</v>
      </c>
      <c r="C66" s="1" t="s">
        <v>598</v>
      </c>
      <c r="D66" s="1">
        <v>60</v>
      </c>
      <c r="E66" s="1" t="s">
        <v>92</v>
      </c>
      <c r="F66" s="1" t="s">
        <v>92</v>
      </c>
      <c r="G66" s="1">
        <v>0</v>
      </c>
      <c r="H66" s="1">
        <v>0</v>
      </c>
      <c r="I66" s="1">
        <v>0</v>
      </c>
      <c r="J66" s="1">
        <v>0</v>
      </c>
      <c r="K66" s="1">
        <v>0</v>
      </c>
      <c r="L66" s="1">
        <v>0</v>
      </c>
      <c r="M66" t="s">
        <v>803</v>
      </c>
      <c r="N66" t="s">
        <v>92</v>
      </c>
      <c r="O66" t="s">
        <v>92</v>
      </c>
      <c r="P66" t="s">
        <v>660</v>
      </c>
      <c r="Q66" t="s">
        <v>672</v>
      </c>
      <c r="R66" t="s">
        <v>544</v>
      </c>
      <c r="S66">
        <v>8</v>
      </c>
      <c r="T66" t="s">
        <v>92</v>
      </c>
    </row>
    <row r="67" spans="1:20" x14ac:dyDescent="0.3">
      <c r="A67" t="s">
        <v>260</v>
      </c>
      <c r="B67" s="1" t="s">
        <v>593</v>
      </c>
      <c r="C67" s="1" t="s">
        <v>592</v>
      </c>
      <c r="D67" s="1">
        <v>10</v>
      </c>
      <c r="E67" s="1" t="s">
        <v>92</v>
      </c>
      <c r="F67" s="1" t="s">
        <v>92</v>
      </c>
      <c r="G67" s="1">
        <v>0</v>
      </c>
      <c r="H67" s="1">
        <v>1</v>
      </c>
      <c r="I67" s="1">
        <v>0</v>
      </c>
      <c r="J67" s="1">
        <v>0</v>
      </c>
      <c r="K67" s="1">
        <v>0</v>
      </c>
      <c r="L67" s="1">
        <v>0</v>
      </c>
      <c r="M67" t="s">
        <v>805</v>
      </c>
      <c r="N67" t="s">
        <v>92</v>
      </c>
      <c r="O67" t="s">
        <v>92</v>
      </c>
      <c r="P67" t="s">
        <v>151</v>
      </c>
      <c r="Q67" t="s">
        <v>672</v>
      </c>
      <c r="R67" t="s">
        <v>544</v>
      </c>
      <c r="S67">
        <v>2</v>
      </c>
      <c r="T67" t="s">
        <v>804</v>
      </c>
    </row>
    <row r="68" spans="1:20" x14ac:dyDescent="0.3">
      <c r="A68" t="s">
        <v>623</v>
      </c>
      <c r="B68" s="1" t="s">
        <v>600</v>
      </c>
      <c r="C68" s="1" t="s">
        <v>598</v>
      </c>
      <c r="D68" s="1">
        <v>20</v>
      </c>
      <c r="E68" s="1" t="s">
        <v>92</v>
      </c>
      <c r="F68" s="1" t="s">
        <v>92</v>
      </c>
      <c r="G68" s="1">
        <v>0</v>
      </c>
      <c r="H68" s="1">
        <v>0</v>
      </c>
      <c r="I68" s="1">
        <v>0</v>
      </c>
      <c r="J68" s="1">
        <v>0</v>
      </c>
      <c r="K68" s="1">
        <v>0</v>
      </c>
      <c r="L68" s="1">
        <v>0</v>
      </c>
      <c r="M68" t="s">
        <v>806</v>
      </c>
      <c r="N68" t="s">
        <v>92</v>
      </c>
      <c r="O68" t="s">
        <v>92</v>
      </c>
      <c r="P68" t="s">
        <v>660</v>
      </c>
      <c r="Q68" t="s">
        <v>703</v>
      </c>
      <c r="R68" t="s">
        <v>670</v>
      </c>
      <c r="S68">
        <v>0</v>
      </c>
      <c r="T68" t="s">
        <v>92</v>
      </c>
    </row>
    <row r="69" spans="1:20" x14ac:dyDescent="0.3">
      <c r="A69" s="4" t="s">
        <v>900</v>
      </c>
      <c r="B69" s="1" t="s">
        <v>201</v>
      </c>
      <c r="C69" s="1" t="s">
        <v>592</v>
      </c>
      <c r="D69" s="1">
        <v>20</v>
      </c>
      <c r="E69" s="1" t="s">
        <v>92</v>
      </c>
      <c r="F69" s="1" t="s">
        <v>92</v>
      </c>
      <c r="G69" s="1">
        <v>0</v>
      </c>
      <c r="H69" s="1">
        <v>0</v>
      </c>
      <c r="I69" s="1">
        <v>1</v>
      </c>
      <c r="J69" s="1">
        <v>0</v>
      </c>
      <c r="K69" s="1">
        <v>0</v>
      </c>
      <c r="L69" s="1">
        <v>0</v>
      </c>
      <c r="M69" t="s">
        <v>808</v>
      </c>
      <c r="N69" t="s">
        <v>92</v>
      </c>
      <c r="O69" t="s">
        <v>92</v>
      </c>
      <c r="P69" t="s">
        <v>660</v>
      </c>
      <c r="Q69" t="s">
        <v>703</v>
      </c>
      <c r="R69" t="s">
        <v>670</v>
      </c>
      <c r="S69">
        <v>0</v>
      </c>
      <c r="T69" t="s">
        <v>807</v>
      </c>
    </row>
    <row r="70" spans="1:20" x14ac:dyDescent="0.3">
      <c r="A70" s="4" t="s">
        <v>901</v>
      </c>
      <c r="B70" s="1" t="s">
        <v>201</v>
      </c>
      <c r="C70" s="1" t="s">
        <v>592</v>
      </c>
      <c r="D70" s="1">
        <v>20</v>
      </c>
      <c r="E70" s="1" t="s">
        <v>92</v>
      </c>
      <c r="F70" s="1" t="s">
        <v>92</v>
      </c>
      <c r="G70" s="1">
        <v>0</v>
      </c>
      <c r="H70" s="1">
        <v>0</v>
      </c>
      <c r="I70" s="1">
        <v>0</v>
      </c>
      <c r="J70" s="1">
        <v>1</v>
      </c>
      <c r="K70" s="1">
        <v>0</v>
      </c>
      <c r="L70" s="1">
        <v>0</v>
      </c>
      <c r="M70" t="s">
        <v>808</v>
      </c>
      <c r="N70" t="s">
        <v>92</v>
      </c>
      <c r="O70" t="s">
        <v>92</v>
      </c>
      <c r="P70" t="s">
        <v>660</v>
      </c>
      <c r="Q70" t="s">
        <v>703</v>
      </c>
      <c r="R70" t="s">
        <v>670</v>
      </c>
      <c r="S70">
        <v>0</v>
      </c>
      <c r="T70" t="s">
        <v>807</v>
      </c>
    </row>
    <row r="71" spans="1:20" x14ac:dyDescent="0.3">
      <c r="A71" t="s">
        <v>624</v>
      </c>
      <c r="B71" s="1" t="s">
        <v>591</v>
      </c>
      <c r="C71" s="1" t="s">
        <v>594</v>
      </c>
      <c r="D71" s="1">
        <v>15</v>
      </c>
      <c r="E71" s="1" t="s">
        <v>92</v>
      </c>
      <c r="F71" s="1" t="s">
        <v>92</v>
      </c>
      <c r="G71" s="1">
        <v>0</v>
      </c>
      <c r="H71" s="1">
        <v>1</v>
      </c>
      <c r="I71" s="1">
        <v>0</v>
      </c>
      <c r="J71" s="1">
        <v>0</v>
      </c>
      <c r="K71" s="1">
        <v>0</v>
      </c>
      <c r="L71" s="1">
        <v>0</v>
      </c>
      <c r="M71" t="s">
        <v>809</v>
      </c>
      <c r="N71" t="s">
        <v>92</v>
      </c>
      <c r="O71" t="s">
        <v>92</v>
      </c>
      <c r="P71" t="s">
        <v>660</v>
      </c>
      <c r="Q71" t="s">
        <v>703</v>
      </c>
      <c r="R71" t="s">
        <v>670</v>
      </c>
      <c r="S71">
        <v>0</v>
      </c>
      <c r="T71" t="s">
        <v>92</v>
      </c>
    </row>
    <row r="72" spans="1:20" x14ac:dyDescent="0.3">
      <c r="A72" s="4" t="s">
        <v>902</v>
      </c>
      <c r="B72" s="1" t="s">
        <v>91</v>
      </c>
      <c r="C72" s="1" t="s">
        <v>592</v>
      </c>
      <c r="D72" s="1">
        <v>10</v>
      </c>
      <c r="E72" s="1">
        <v>10</v>
      </c>
      <c r="F72" s="1">
        <v>30</v>
      </c>
      <c r="G72" s="1">
        <v>0</v>
      </c>
      <c r="H72" s="1">
        <v>0</v>
      </c>
      <c r="I72" s="1">
        <v>1</v>
      </c>
      <c r="J72" s="1">
        <v>0</v>
      </c>
      <c r="K72" s="1">
        <v>0</v>
      </c>
      <c r="L72" s="1">
        <v>0</v>
      </c>
      <c r="M72" s="4" t="s">
        <v>916</v>
      </c>
      <c r="N72" s="4" t="s">
        <v>917</v>
      </c>
      <c r="O72" s="4" t="s">
        <v>918</v>
      </c>
      <c r="P72" t="s">
        <v>660</v>
      </c>
      <c r="Q72" t="s">
        <v>707</v>
      </c>
      <c r="R72" t="s">
        <v>670</v>
      </c>
      <c r="S72">
        <v>0</v>
      </c>
      <c r="T72" t="s">
        <v>810</v>
      </c>
    </row>
    <row r="73" spans="1:20" x14ac:dyDescent="0.3">
      <c r="A73" s="4" t="s">
        <v>903</v>
      </c>
      <c r="B73" s="1" t="s">
        <v>91</v>
      </c>
      <c r="C73" s="1" t="s">
        <v>592</v>
      </c>
      <c r="D73" s="1">
        <v>10</v>
      </c>
      <c r="E73" s="1">
        <v>10</v>
      </c>
      <c r="F73" s="1">
        <v>30</v>
      </c>
      <c r="G73" s="1">
        <v>0</v>
      </c>
      <c r="H73" s="1">
        <v>0</v>
      </c>
      <c r="I73" s="1">
        <v>0</v>
      </c>
      <c r="J73" s="1">
        <v>1</v>
      </c>
      <c r="K73" s="1">
        <v>0</v>
      </c>
      <c r="L73" s="1">
        <v>0</v>
      </c>
      <c r="M73" s="4" t="s">
        <v>916</v>
      </c>
      <c r="N73" s="4" t="s">
        <v>917</v>
      </c>
      <c r="O73" s="4" t="s">
        <v>918</v>
      </c>
      <c r="P73" t="s">
        <v>660</v>
      </c>
      <c r="Q73" t="s">
        <v>707</v>
      </c>
      <c r="R73" t="s">
        <v>670</v>
      </c>
      <c r="S73">
        <v>0</v>
      </c>
      <c r="T73" t="s">
        <v>810</v>
      </c>
    </row>
    <row r="74" spans="1:20" x14ac:dyDescent="0.3">
      <c r="A74" t="s">
        <v>625</v>
      </c>
      <c r="B74" s="1" t="s">
        <v>626</v>
      </c>
      <c r="C74" s="1" t="s">
        <v>598</v>
      </c>
      <c r="D74" s="1">
        <v>60</v>
      </c>
      <c r="E74" s="1" t="s">
        <v>92</v>
      </c>
      <c r="F74" s="1" t="s">
        <v>92</v>
      </c>
      <c r="G74" s="1">
        <v>0</v>
      </c>
      <c r="H74" s="1">
        <v>0</v>
      </c>
      <c r="I74" s="1">
        <v>0</v>
      </c>
      <c r="J74" s="1">
        <v>0</v>
      </c>
      <c r="K74" s="1">
        <v>0</v>
      </c>
      <c r="L74" s="1">
        <v>0</v>
      </c>
      <c r="M74" t="s">
        <v>812</v>
      </c>
      <c r="N74" t="s">
        <v>92</v>
      </c>
      <c r="O74" t="s">
        <v>92</v>
      </c>
      <c r="P74" t="s">
        <v>660</v>
      </c>
      <c r="Q74" t="s">
        <v>703</v>
      </c>
      <c r="R74" t="s">
        <v>670</v>
      </c>
      <c r="S74">
        <v>0</v>
      </c>
      <c r="T74" t="s">
        <v>92</v>
      </c>
    </row>
    <row r="75" spans="1:20" x14ac:dyDescent="0.3">
      <c r="A75" t="s">
        <v>629</v>
      </c>
      <c r="B75" s="1" t="s">
        <v>630</v>
      </c>
      <c r="C75" s="1" t="s">
        <v>598</v>
      </c>
      <c r="D75" s="1">
        <v>50</v>
      </c>
      <c r="E75" s="1" t="s">
        <v>92</v>
      </c>
      <c r="F75" s="1" t="s">
        <v>92</v>
      </c>
      <c r="G75" s="1">
        <v>0</v>
      </c>
      <c r="H75" s="1">
        <v>0</v>
      </c>
      <c r="I75" s="1">
        <v>0</v>
      </c>
      <c r="J75" s="1">
        <v>0</v>
      </c>
      <c r="K75" s="1">
        <v>0</v>
      </c>
      <c r="L75" s="1">
        <v>0</v>
      </c>
      <c r="M75" t="s">
        <v>813</v>
      </c>
      <c r="N75" t="s">
        <v>92</v>
      </c>
      <c r="O75" t="s">
        <v>92</v>
      </c>
      <c r="P75" t="s">
        <v>660</v>
      </c>
      <c r="Q75" t="s">
        <v>703</v>
      </c>
      <c r="R75" t="s">
        <v>670</v>
      </c>
      <c r="S75">
        <v>0</v>
      </c>
      <c r="T75" t="s">
        <v>92</v>
      </c>
    </row>
    <row r="76" spans="1:20" x14ac:dyDescent="0.3">
      <c r="A76" s="4" t="s">
        <v>904</v>
      </c>
      <c r="B76" s="1" t="s">
        <v>593</v>
      </c>
      <c r="C76" s="1" t="s">
        <v>589</v>
      </c>
      <c r="D76" s="1">
        <v>50</v>
      </c>
      <c r="E76" s="1">
        <v>50</v>
      </c>
      <c r="F76" s="1" t="s">
        <v>92</v>
      </c>
      <c r="G76" s="1">
        <v>0</v>
      </c>
      <c r="H76" s="1">
        <v>1</v>
      </c>
      <c r="I76" s="1">
        <v>1</v>
      </c>
      <c r="J76" s="1">
        <v>1</v>
      </c>
      <c r="K76" s="1">
        <v>1</v>
      </c>
      <c r="L76" s="1">
        <v>1</v>
      </c>
      <c r="M76" t="s">
        <v>816</v>
      </c>
      <c r="N76" t="s">
        <v>815</v>
      </c>
      <c r="O76" t="s">
        <v>92</v>
      </c>
      <c r="P76" t="s">
        <v>660</v>
      </c>
      <c r="Q76" t="s">
        <v>659</v>
      </c>
      <c r="R76" t="s">
        <v>670</v>
      </c>
      <c r="S76" s="142" t="s">
        <v>817</v>
      </c>
      <c r="T76" t="s">
        <v>814</v>
      </c>
    </row>
    <row r="77" spans="1:20" x14ac:dyDescent="0.3">
      <c r="A77" t="s">
        <v>267</v>
      </c>
      <c r="B77" s="1" t="s">
        <v>588</v>
      </c>
      <c r="C77" s="1" t="s">
        <v>589</v>
      </c>
      <c r="D77" s="1">
        <v>50</v>
      </c>
      <c r="E77" s="1" t="s">
        <v>92</v>
      </c>
      <c r="F77" s="1" t="s">
        <v>92</v>
      </c>
      <c r="G77" s="1">
        <v>1</v>
      </c>
      <c r="H77" s="1">
        <v>0</v>
      </c>
      <c r="I77" s="1">
        <v>0</v>
      </c>
      <c r="J77" s="1">
        <v>0</v>
      </c>
      <c r="K77" s="1">
        <v>0</v>
      </c>
      <c r="L77" s="1">
        <v>0</v>
      </c>
      <c r="M77" t="s">
        <v>819</v>
      </c>
      <c r="N77" t="s">
        <v>92</v>
      </c>
      <c r="O77" t="s">
        <v>92</v>
      </c>
      <c r="P77" t="s">
        <v>660</v>
      </c>
      <c r="Q77" t="s">
        <v>659</v>
      </c>
      <c r="R77" t="s">
        <v>670</v>
      </c>
      <c r="S77">
        <v>0</v>
      </c>
      <c r="T77" t="s">
        <v>818</v>
      </c>
    </row>
    <row r="78" spans="1:20" x14ac:dyDescent="0.3">
      <c r="A78" t="s">
        <v>263</v>
      </c>
      <c r="B78" s="1" t="s">
        <v>588</v>
      </c>
      <c r="C78" s="1" t="s">
        <v>592</v>
      </c>
      <c r="D78" s="1">
        <v>30</v>
      </c>
      <c r="E78" s="1" t="s">
        <v>92</v>
      </c>
      <c r="F78" s="1" t="s">
        <v>92</v>
      </c>
      <c r="G78" s="1">
        <v>2</v>
      </c>
      <c r="H78" s="1">
        <v>0</v>
      </c>
      <c r="I78" s="1">
        <v>0</v>
      </c>
      <c r="J78" s="1">
        <v>0</v>
      </c>
      <c r="K78" s="1">
        <v>0</v>
      </c>
      <c r="L78" s="1">
        <v>0</v>
      </c>
      <c r="M78" t="s">
        <v>821</v>
      </c>
      <c r="N78" t="s">
        <v>92</v>
      </c>
      <c r="O78" t="s">
        <v>92</v>
      </c>
      <c r="P78" t="s">
        <v>660</v>
      </c>
      <c r="Q78" t="s">
        <v>659</v>
      </c>
      <c r="R78" t="s">
        <v>95</v>
      </c>
      <c r="S78">
        <v>0</v>
      </c>
      <c r="T78" t="s">
        <v>820</v>
      </c>
    </row>
    <row r="79" spans="1:20" x14ac:dyDescent="0.3">
      <c r="A79" s="4" t="s">
        <v>905</v>
      </c>
      <c r="B79" s="1" t="s">
        <v>91</v>
      </c>
      <c r="C79" s="1" t="s">
        <v>592</v>
      </c>
      <c r="D79" s="1">
        <v>10</v>
      </c>
      <c r="E79" s="1">
        <v>10</v>
      </c>
      <c r="F79" s="1">
        <v>30</v>
      </c>
      <c r="G79" s="1">
        <v>0</v>
      </c>
      <c r="H79" s="1">
        <v>0</v>
      </c>
      <c r="I79" s="1">
        <v>2</v>
      </c>
      <c r="J79" s="1">
        <v>0</v>
      </c>
      <c r="K79" s="1">
        <v>0</v>
      </c>
      <c r="L79" s="1">
        <v>0</v>
      </c>
      <c r="M79" t="s">
        <v>822</v>
      </c>
      <c r="N79" t="s">
        <v>823</v>
      </c>
      <c r="O79" t="s">
        <v>824</v>
      </c>
      <c r="P79" t="s">
        <v>660</v>
      </c>
      <c r="Q79" t="s">
        <v>707</v>
      </c>
      <c r="R79" t="s">
        <v>91</v>
      </c>
      <c r="S79">
        <v>0</v>
      </c>
      <c r="T79" t="s">
        <v>825</v>
      </c>
    </row>
    <row r="80" spans="1:20" x14ac:dyDescent="0.3">
      <c r="A80" s="4" t="s">
        <v>906</v>
      </c>
      <c r="B80" s="1" t="s">
        <v>91</v>
      </c>
      <c r="C80" s="1" t="s">
        <v>592</v>
      </c>
      <c r="D80" s="1">
        <v>10</v>
      </c>
      <c r="E80" s="1">
        <v>10</v>
      </c>
      <c r="F80" s="1">
        <v>30</v>
      </c>
      <c r="G80" s="1">
        <v>0</v>
      </c>
      <c r="H80" s="1">
        <v>0</v>
      </c>
      <c r="I80" s="1">
        <v>0</v>
      </c>
      <c r="J80" s="1">
        <v>2</v>
      </c>
      <c r="K80" s="1">
        <v>0</v>
      </c>
      <c r="L80" s="1">
        <v>0</v>
      </c>
      <c r="M80" t="s">
        <v>822</v>
      </c>
      <c r="N80" t="s">
        <v>823</v>
      </c>
      <c r="O80" t="s">
        <v>824</v>
      </c>
      <c r="P80" t="s">
        <v>660</v>
      </c>
      <c r="Q80" t="s">
        <v>707</v>
      </c>
      <c r="R80" t="s">
        <v>91</v>
      </c>
      <c r="S80">
        <v>0</v>
      </c>
      <c r="T80" t="s">
        <v>825</v>
      </c>
    </row>
    <row r="81" spans="1:20" x14ac:dyDescent="0.3">
      <c r="A81" s="4" t="s">
        <v>631</v>
      </c>
      <c r="B81" s="1" t="s">
        <v>617</v>
      </c>
      <c r="C81" s="1" t="s">
        <v>598</v>
      </c>
      <c r="D81" s="1">
        <v>20</v>
      </c>
      <c r="E81" s="1" t="s">
        <v>92</v>
      </c>
      <c r="F81" s="1" t="s">
        <v>92</v>
      </c>
      <c r="G81" s="1">
        <v>0</v>
      </c>
      <c r="H81" s="1">
        <v>0</v>
      </c>
      <c r="I81" s="1">
        <v>0</v>
      </c>
      <c r="J81" s="1">
        <v>0</v>
      </c>
      <c r="K81" s="1">
        <v>0</v>
      </c>
      <c r="L81" s="1">
        <v>0</v>
      </c>
      <c r="M81" t="s">
        <v>826</v>
      </c>
      <c r="N81" t="s">
        <v>92</v>
      </c>
      <c r="O81" t="s">
        <v>92</v>
      </c>
      <c r="P81" t="s">
        <v>660</v>
      </c>
      <c r="Q81" t="s">
        <v>703</v>
      </c>
      <c r="R81" t="s">
        <v>670</v>
      </c>
      <c r="S81">
        <v>0</v>
      </c>
      <c r="T81" t="s">
        <v>92</v>
      </c>
    </row>
    <row r="82" spans="1:20" x14ac:dyDescent="0.3">
      <c r="A82" t="s">
        <v>632</v>
      </c>
      <c r="B82" s="1" t="s">
        <v>620</v>
      </c>
      <c r="C82" s="1" t="s">
        <v>598</v>
      </c>
      <c r="D82" s="1">
        <v>20</v>
      </c>
      <c r="E82" s="1" t="s">
        <v>92</v>
      </c>
      <c r="F82" s="1" t="s">
        <v>92</v>
      </c>
      <c r="G82" s="1">
        <v>0</v>
      </c>
      <c r="H82" s="1">
        <v>0</v>
      </c>
      <c r="I82" s="1">
        <v>0</v>
      </c>
      <c r="J82" s="1">
        <v>0</v>
      </c>
      <c r="K82" s="1">
        <v>0</v>
      </c>
      <c r="L82" s="1">
        <v>0</v>
      </c>
      <c r="M82" t="s">
        <v>854</v>
      </c>
      <c r="N82" t="s">
        <v>92</v>
      </c>
      <c r="O82" t="s">
        <v>92</v>
      </c>
      <c r="P82" t="s">
        <v>660</v>
      </c>
      <c r="Q82" t="s">
        <v>703</v>
      </c>
      <c r="R82" t="s">
        <v>670</v>
      </c>
      <c r="S82">
        <v>0</v>
      </c>
      <c r="T82" t="s">
        <v>92</v>
      </c>
    </row>
    <row r="83" spans="1:20" x14ac:dyDescent="0.3">
      <c r="A83" t="s">
        <v>633</v>
      </c>
      <c r="B83" s="1" t="s">
        <v>622</v>
      </c>
      <c r="C83" s="1" t="s">
        <v>598</v>
      </c>
      <c r="D83" s="1">
        <v>40</v>
      </c>
      <c r="E83" s="1" t="s">
        <v>92</v>
      </c>
      <c r="F83" s="1" t="s">
        <v>92</v>
      </c>
      <c r="G83" s="1">
        <v>0</v>
      </c>
      <c r="H83" s="1">
        <v>0</v>
      </c>
      <c r="I83" s="1">
        <v>0</v>
      </c>
      <c r="J83" s="1">
        <v>0</v>
      </c>
      <c r="K83" s="1">
        <v>0</v>
      </c>
      <c r="L83" s="1">
        <v>0</v>
      </c>
      <c r="M83" t="s">
        <v>827</v>
      </c>
      <c r="N83" t="s">
        <v>92</v>
      </c>
      <c r="O83" t="s">
        <v>92</v>
      </c>
      <c r="P83" t="s">
        <v>660</v>
      </c>
      <c r="Q83" t="s">
        <v>703</v>
      </c>
      <c r="R83" t="s">
        <v>670</v>
      </c>
      <c r="S83">
        <v>0</v>
      </c>
      <c r="T83" t="s">
        <v>92</v>
      </c>
    </row>
    <row r="84" spans="1:20" x14ac:dyDescent="0.3">
      <c r="A84" s="4" t="s">
        <v>907</v>
      </c>
      <c r="B84" s="1" t="s">
        <v>588</v>
      </c>
      <c r="C84" s="1" t="s">
        <v>589</v>
      </c>
      <c r="D84" s="1">
        <v>50</v>
      </c>
      <c r="E84" s="1">
        <v>30</v>
      </c>
      <c r="F84" s="1">
        <v>30</v>
      </c>
      <c r="G84" s="1">
        <v>0</v>
      </c>
      <c r="H84" s="1">
        <v>0</v>
      </c>
      <c r="I84" s="1">
        <v>0</v>
      </c>
      <c r="J84" s="1">
        <v>0</v>
      </c>
      <c r="K84" s="1">
        <v>0</v>
      </c>
      <c r="L84" s="1">
        <v>0</v>
      </c>
      <c r="M84" t="s">
        <v>829</v>
      </c>
      <c r="N84" t="s">
        <v>830</v>
      </c>
      <c r="O84" t="s">
        <v>831</v>
      </c>
      <c r="P84" t="s">
        <v>660</v>
      </c>
      <c r="Q84" t="s">
        <v>703</v>
      </c>
      <c r="R84" t="s">
        <v>670</v>
      </c>
      <c r="S84">
        <v>0</v>
      </c>
      <c r="T84" t="s">
        <v>828</v>
      </c>
    </row>
    <row r="85" spans="1:20" x14ac:dyDescent="0.3">
      <c r="A85" t="s">
        <v>634</v>
      </c>
      <c r="B85" s="1" t="s">
        <v>630</v>
      </c>
      <c r="C85" s="1" t="s">
        <v>598</v>
      </c>
      <c r="D85" s="1">
        <v>30</v>
      </c>
      <c r="E85" s="1" t="s">
        <v>92</v>
      </c>
      <c r="F85" s="1" t="s">
        <v>92</v>
      </c>
      <c r="G85" s="1">
        <v>0</v>
      </c>
      <c r="H85" s="1">
        <v>0</v>
      </c>
      <c r="I85" s="1">
        <v>0</v>
      </c>
      <c r="J85" s="1">
        <v>0</v>
      </c>
      <c r="K85" s="1">
        <v>0</v>
      </c>
      <c r="L85" s="1">
        <v>0</v>
      </c>
      <c r="M85" t="s">
        <v>832</v>
      </c>
      <c r="N85" t="s">
        <v>92</v>
      </c>
      <c r="O85" t="s">
        <v>92</v>
      </c>
      <c r="P85" t="s">
        <v>151</v>
      </c>
      <c r="Q85" t="s">
        <v>672</v>
      </c>
      <c r="R85" t="s">
        <v>91</v>
      </c>
      <c r="S85">
        <v>6</v>
      </c>
      <c r="T85" t="s">
        <v>92</v>
      </c>
    </row>
    <row r="86" spans="1:20" x14ac:dyDescent="0.3">
      <c r="A86" t="s">
        <v>635</v>
      </c>
      <c r="B86" s="1" t="s">
        <v>588</v>
      </c>
      <c r="C86" s="1" t="s">
        <v>594</v>
      </c>
      <c r="D86" s="1">
        <v>20</v>
      </c>
      <c r="E86" s="1" t="s">
        <v>92</v>
      </c>
      <c r="F86" s="1" t="s">
        <v>92</v>
      </c>
      <c r="G86" s="1">
        <v>0</v>
      </c>
      <c r="H86" s="1">
        <v>0</v>
      </c>
      <c r="I86" s="1">
        <v>0</v>
      </c>
      <c r="J86" s="1">
        <v>0</v>
      </c>
      <c r="K86" s="1">
        <v>0</v>
      </c>
      <c r="L86" s="1">
        <v>0</v>
      </c>
      <c r="M86" t="s">
        <v>834</v>
      </c>
      <c r="N86" t="s">
        <v>92</v>
      </c>
      <c r="O86" t="s">
        <v>92</v>
      </c>
      <c r="P86" t="s">
        <v>660</v>
      </c>
      <c r="Q86" t="s">
        <v>703</v>
      </c>
      <c r="R86" t="s">
        <v>670</v>
      </c>
      <c r="S86">
        <v>0</v>
      </c>
      <c r="T86" t="s">
        <v>833</v>
      </c>
    </row>
    <row r="87" spans="1:20" x14ac:dyDescent="0.3">
      <c r="A87" s="4" t="s">
        <v>908</v>
      </c>
      <c r="B87" s="1" t="s">
        <v>151</v>
      </c>
      <c r="C87" s="1" t="s">
        <v>589</v>
      </c>
      <c r="D87" s="1">
        <v>50</v>
      </c>
      <c r="E87" s="1">
        <v>50</v>
      </c>
      <c r="F87" s="1">
        <v>6</v>
      </c>
      <c r="G87" s="1">
        <v>1</v>
      </c>
      <c r="H87" s="1">
        <v>2</v>
      </c>
      <c r="I87" s="1">
        <v>1</v>
      </c>
      <c r="J87" s="1">
        <v>1</v>
      </c>
      <c r="K87" s="1">
        <v>1</v>
      </c>
      <c r="L87" s="1">
        <v>1</v>
      </c>
      <c r="M87" t="s">
        <v>836</v>
      </c>
      <c r="N87" t="s">
        <v>837</v>
      </c>
      <c r="O87" t="s">
        <v>92</v>
      </c>
      <c r="P87" t="s">
        <v>660</v>
      </c>
      <c r="Q87" t="s">
        <v>659</v>
      </c>
      <c r="R87" t="s">
        <v>670</v>
      </c>
      <c r="S87">
        <v>8</v>
      </c>
      <c r="T87" t="s">
        <v>835</v>
      </c>
    </row>
    <row r="88" spans="1:20" x14ac:dyDescent="0.3">
      <c r="A88" t="s">
        <v>257</v>
      </c>
      <c r="B88" s="1" t="s">
        <v>151</v>
      </c>
      <c r="C88" s="1" t="s">
        <v>592</v>
      </c>
      <c r="D88" s="1">
        <v>30</v>
      </c>
      <c r="E88" s="1" t="s">
        <v>92</v>
      </c>
      <c r="F88" s="1" t="s">
        <v>92</v>
      </c>
      <c r="G88" s="1">
        <v>0</v>
      </c>
      <c r="H88" s="1">
        <v>1</v>
      </c>
      <c r="I88" s="1">
        <v>0</v>
      </c>
      <c r="J88" s="1">
        <v>0</v>
      </c>
      <c r="K88" s="1">
        <v>0</v>
      </c>
      <c r="L88" s="1">
        <v>0</v>
      </c>
      <c r="M88" t="s">
        <v>839</v>
      </c>
      <c r="N88" t="s">
        <v>92</v>
      </c>
      <c r="O88" t="s">
        <v>92</v>
      </c>
      <c r="P88" t="s">
        <v>151</v>
      </c>
      <c r="Q88" t="s">
        <v>707</v>
      </c>
      <c r="R88" t="s">
        <v>670</v>
      </c>
      <c r="S88">
        <v>1</v>
      </c>
      <c r="T88" t="s">
        <v>838</v>
      </c>
    </row>
    <row r="89" spans="1:20" x14ac:dyDescent="0.3">
      <c r="A89" t="s">
        <v>636</v>
      </c>
      <c r="B89" s="1" t="s">
        <v>602</v>
      </c>
      <c r="C89" s="1" t="s">
        <v>598</v>
      </c>
      <c r="D89" s="1">
        <v>40</v>
      </c>
      <c r="E89" s="1" t="s">
        <v>92</v>
      </c>
      <c r="F89" s="1" t="s">
        <v>92</v>
      </c>
      <c r="G89" s="1">
        <v>0</v>
      </c>
      <c r="H89" s="1">
        <v>0</v>
      </c>
      <c r="I89" s="1">
        <v>0</v>
      </c>
      <c r="J89" s="1">
        <v>0</v>
      </c>
      <c r="K89" s="1">
        <v>0</v>
      </c>
      <c r="L89" s="1">
        <v>0</v>
      </c>
      <c r="M89" t="s">
        <v>840</v>
      </c>
      <c r="N89" t="s">
        <v>92</v>
      </c>
      <c r="O89" t="s">
        <v>92</v>
      </c>
      <c r="P89" t="s">
        <v>660</v>
      </c>
      <c r="Q89" t="s">
        <v>672</v>
      </c>
      <c r="R89" t="s">
        <v>670</v>
      </c>
      <c r="S89">
        <v>8</v>
      </c>
      <c r="T89" t="s">
        <v>92</v>
      </c>
    </row>
    <row r="90" spans="1:20" x14ac:dyDescent="0.3">
      <c r="A90" t="s">
        <v>845</v>
      </c>
      <c r="B90" s="1" t="s">
        <v>91</v>
      </c>
      <c r="C90" s="1" t="s">
        <v>589</v>
      </c>
      <c r="D90" s="1">
        <v>20</v>
      </c>
      <c r="E90" s="1">
        <v>20</v>
      </c>
      <c r="F90" s="1">
        <v>20</v>
      </c>
      <c r="G90" s="1">
        <v>0</v>
      </c>
      <c r="H90" s="1">
        <v>2</v>
      </c>
      <c r="I90" s="1">
        <v>0</v>
      </c>
      <c r="J90" s="1">
        <v>0</v>
      </c>
      <c r="K90" s="1">
        <v>0</v>
      </c>
      <c r="L90" s="1">
        <v>0</v>
      </c>
      <c r="M90" t="s">
        <v>842</v>
      </c>
      <c r="N90" t="s">
        <v>843</v>
      </c>
      <c r="O90" t="s">
        <v>844</v>
      </c>
      <c r="P90" t="s">
        <v>58</v>
      </c>
      <c r="Q90" t="s">
        <v>659</v>
      </c>
      <c r="R90" t="s">
        <v>544</v>
      </c>
      <c r="S90">
        <v>6</v>
      </c>
      <c r="T90" t="s">
        <v>841</v>
      </c>
    </row>
    <row r="91" spans="1:20" x14ac:dyDescent="0.3">
      <c r="A91" t="s">
        <v>637</v>
      </c>
      <c r="B91" s="1" t="s">
        <v>626</v>
      </c>
      <c r="C91" s="1" t="s">
        <v>598</v>
      </c>
      <c r="D91" s="1">
        <v>40</v>
      </c>
      <c r="E91" s="1" t="s">
        <v>92</v>
      </c>
      <c r="F91" s="1" t="s">
        <v>92</v>
      </c>
      <c r="G91" s="1">
        <v>0</v>
      </c>
      <c r="H91" s="1">
        <v>0</v>
      </c>
      <c r="I91" s="1">
        <v>0</v>
      </c>
      <c r="J91" s="1">
        <v>0</v>
      </c>
      <c r="K91" s="1">
        <v>0</v>
      </c>
      <c r="L91" s="1">
        <v>0</v>
      </c>
      <c r="M91" t="s">
        <v>846</v>
      </c>
      <c r="N91" t="s">
        <v>92</v>
      </c>
      <c r="O91" t="s">
        <v>92</v>
      </c>
      <c r="P91" t="s">
        <v>660</v>
      </c>
      <c r="Q91" t="s">
        <v>703</v>
      </c>
      <c r="R91" t="s">
        <v>670</v>
      </c>
      <c r="S91">
        <v>0</v>
      </c>
      <c r="T91" t="s">
        <v>92</v>
      </c>
    </row>
    <row r="92" spans="1:20" x14ac:dyDescent="0.3">
      <c r="A92" t="s">
        <v>627</v>
      </c>
      <c r="B92" s="1" t="s">
        <v>628</v>
      </c>
      <c r="C92" s="1" t="s">
        <v>598</v>
      </c>
      <c r="D92" s="1">
        <v>30</v>
      </c>
      <c r="E92" s="1" t="s">
        <v>92</v>
      </c>
      <c r="F92" s="1" t="s">
        <v>92</v>
      </c>
      <c r="G92" s="1">
        <v>0</v>
      </c>
      <c r="H92" s="1">
        <v>0</v>
      </c>
      <c r="I92" s="1">
        <v>0</v>
      </c>
      <c r="J92" s="1">
        <v>0</v>
      </c>
      <c r="K92" s="1">
        <v>0</v>
      </c>
      <c r="L92" s="1">
        <v>0</v>
      </c>
      <c r="M92" t="s">
        <v>811</v>
      </c>
      <c r="N92" t="s">
        <v>92</v>
      </c>
      <c r="O92" t="s">
        <v>92</v>
      </c>
      <c r="P92" t="s">
        <v>660</v>
      </c>
      <c r="Q92" t="s">
        <v>703</v>
      </c>
      <c r="R92" t="s">
        <v>670</v>
      </c>
      <c r="S92">
        <v>0</v>
      </c>
      <c r="T92" t="s">
        <v>92</v>
      </c>
    </row>
    <row r="93" spans="1:20" x14ac:dyDescent="0.3">
      <c r="A93" s="4" t="s">
        <v>910</v>
      </c>
      <c r="B93" s="1" t="s">
        <v>591</v>
      </c>
      <c r="C93" s="1" t="s">
        <v>594</v>
      </c>
      <c r="D93" s="1">
        <v>25</v>
      </c>
      <c r="E93" s="1" t="s">
        <v>92</v>
      </c>
      <c r="F93" s="1" t="s">
        <v>92</v>
      </c>
      <c r="G93" s="1">
        <v>0</v>
      </c>
      <c r="H93" s="1">
        <v>0</v>
      </c>
      <c r="I93" s="1">
        <v>1</v>
      </c>
      <c r="J93" s="1">
        <v>0</v>
      </c>
      <c r="K93" s="1">
        <v>0</v>
      </c>
      <c r="L93" s="1">
        <v>0</v>
      </c>
      <c r="M93" t="s">
        <v>847</v>
      </c>
      <c r="N93" t="s">
        <v>92</v>
      </c>
      <c r="O93" t="s">
        <v>92</v>
      </c>
      <c r="P93" t="s">
        <v>660</v>
      </c>
      <c r="Q93" t="s">
        <v>703</v>
      </c>
      <c r="R93" t="s">
        <v>670</v>
      </c>
      <c r="S93">
        <v>0</v>
      </c>
      <c r="T93" t="s">
        <v>92</v>
      </c>
    </row>
    <row r="94" spans="1:20" x14ac:dyDescent="0.3">
      <c r="A94" s="4" t="s">
        <v>911</v>
      </c>
      <c r="B94" s="1" t="s">
        <v>591</v>
      </c>
      <c r="C94" s="1" t="s">
        <v>594</v>
      </c>
      <c r="D94" s="1">
        <v>25</v>
      </c>
      <c r="E94" s="1" t="s">
        <v>92</v>
      </c>
      <c r="F94" s="1" t="s">
        <v>92</v>
      </c>
      <c r="G94" s="1">
        <v>0</v>
      </c>
      <c r="H94" s="1">
        <v>0</v>
      </c>
      <c r="I94" s="1">
        <v>0</v>
      </c>
      <c r="J94" s="1">
        <v>1</v>
      </c>
      <c r="K94" s="1">
        <v>0</v>
      </c>
      <c r="L94" s="1">
        <v>0</v>
      </c>
      <c r="M94" t="s">
        <v>847</v>
      </c>
      <c r="N94" t="s">
        <v>92</v>
      </c>
      <c r="O94" t="s">
        <v>92</v>
      </c>
      <c r="P94" t="s">
        <v>660</v>
      </c>
      <c r="Q94" t="s">
        <v>703</v>
      </c>
      <c r="R94" t="s">
        <v>670</v>
      </c>
      <c r="S94">
        <v>0</v>
      </c>
      <c r="T94" t="s">
        <v>92</v>
      </c>
    </row>
    <row r="95" spans="1:20" x14ac:dyDescent="0.3">
      <c r="A95" s="4" t="s">
        <v>909</v>
      </c>
      <c r="B95" s="1" t="s">
        <v>591</v>
      </c>
      <c r="C95" s="1" t="s">
        <v>594</v>
      </c>
      <c r="D95" s="1">
        <v>25</v>
      </c>
      <c r="E95" s="1" t="s">
        <v>92</v>
      </c>
      <c r="F95" s="1" t="s">
        <v>92</v>
      </c>
      <c r="G95" s="1">
        <v>0</v>
      </c>
      <c r="H95" s="1">
        <v>1</v>
      </c>
      <c r="I95" s="1">
        <v>0</v>
      </c>
      <c r="J95" s="1">
        <v>0</v>
      </c>
      <c r="K95" s="1">
        <v>0</v>
      </c>
      <c r="L95" s="1">
        <v>0</v>
      </c>
      <c r="M95" t="s">
        <v>847</v>
      </c>
      <c r="N95" t="s">
        <v>92</v>
      </c>
      <c r="O95" t="s">
        <v>92</v>
      </c>
      <c r="P95" t="s">
        <v>660</v>
      </c>
      <c r="Q95" t="s">
        <v>703</v>
      </c>
      <c r="R95" t="s">
        <v>670</v>
      </c>
      <c r="S95">
        <v>0</v>
      </c>
      <c r="T95" t="s">
        <v>92</v>
      </c>
    </row>
    <row r="96" spans="1:20" x14ac:dyDescent="0.3">
      <c r="A96" t="s">
        <v>638</v>
      </c>
      <c r="B96" s="1" t="s">
        <v>639</v>
      </c>
      <c r="C96" s="1" t="s">
        <v>598</v>
      </c>
      <c r="D96" s="1">
        <v>30</v>
      </c>
      <c r="E96" s="1" t="s">
        <v>92</v>
      </c>
      <c r="F96" s="1" t="s">
        <v>92</v>
      </c>
      <c r="G96" s="1">
        <v>0</v>
      </c>
      <c r="H96" s="1">
        <v>0</v>
      </c>
      <c r="I96" s="1">
        <v>0</v>
      </c>
      <c r="J96" s="1">
        <v>0</v>
      </c>
      <c r="K96" s="1">
        <v>0</v>
      </c>
      <c r="L96" s="1">
        <v>0</v>
      </c>
      <c r="M96" t="s">
        <v>848</v>
      </c>
      <c r="N96" t="s">
        <v>92</v>
      </c>
      <c r="O96" t="s">
        <v>92</v>
      </c>
      <c r="P96" t="s">
        <v>660</v>
      </c>
      <c r="Q96" t="s">
        <v>703</v>
      </c>
      <c r="R96" t="s">
        <v>670</v>
      </c>
      <c r="S96">
        <v>0</v>
      </c>
      <c r="T96" t="s">
        <v>92</v>
      </c>
    </row>
    <row r="97" spans="1:20" x14ac:dyDescent="0.3">
      <c r="A97" s="4" t="s">
        <v>913</v>
      </c>
      <c r="B97" s="1" t="s">
        <v>588</v>
      </c>
      <c r="C97" s="1" t="s">
        <v>592</v>
      </c>
      <c r="D97" s="1">
        <v>30</v>
      </c>
      <c r="E97" s="1">
        <v>30</v>
      </c>
      <c r="F97" s="1">
        <v>50</v>
      </c>
      <c r="G97" s="1">
        <v>0</v>
      </c>
      <c r="H97" s="1">
        <v>0</v>
      </c>
      <c r="I97" s="1">
        <v>1</v>
      </c>
      <c r="J97" s="1">
        <v>0</v>
      </c>
      <c r="K97" s="1">
        <v>0</v>
      </c>
      <c r="L97" s="1">
        <v>0</v>
      </c>
      <c r="M97" t="s">
        <v>850</v>
      </c>
      <c r="N97" t="s">
        <v>851</v>
      </c>
      <c r="O97" t="s">
        <v>852</v>
      </c>
      <c r="P97" t="s">
        <v>151</v>
      </c>
      <c r="Q97" t="s">
        <v>853</v>
      </c>
      <c r="R97" t="s">
        <v>723</v>
      </c>
      <c r="S97">
        <v>2</v>
      </c>
      <c r="T97" t="s">
        <v>849</v>
      </c>
    </row>
    <row r="98" spans="1:20" x14ac:dyDescent="0.3">
      <c r="A98" s="4" t="s">
        <v>914</v>
      </c>
      <c r="B98" s="1" t="s">
        <v>588</v>
      </c>
      <c r="C98" s="1" t="s">
        <v>592</v>
      </c>
      <c r="D98" s="1">
        <v>50</v>
      </c>
      <c r="E98" s="1">
        <v>30</v>
      </c>
      <c r="F98" s="1">
        <v>50</v>
      </c>
      <c r="G98" s="1">
        <v>0</v>
      </c>
      <c r="H98" s="1">
        <v>0</v>
      </c>
      <c r="I98" s="1">
        <v>0</v>
      </c>
      <c r="J98" s="1">
        <v>1</v>
      </c>
      <c r="K98" s="1">
        <v>0</v>
      </c>
      <c r="L98" s="1">
        <v>0</v>
      </c>
      <c r="M98" t="s">
        <v>850</v>
      </c>
      <c r="N98" t="s">
        <v>851</v>
      </c>
      <c r="O98" t="s">
        <v>852</v>
      </c>
      <c r="P98" t="s">
        <v>151</v>
      </c>
      <c r="Q98" t="s">
        <v>853</v>
      </c>
      <c r="R98" t="s">
        <v>723</v>
      </c>
      <c r="S98">
        <v>2</v>
      </c>
      <c r="T98" t="s">
        <v>849</v>
      </c>
    </row>
    <row r="99" spans="1:20" x14ac:dyDescent="0.3">
      <c r="A99" s="4" t="s">
        <v>912</v>
      </c>
      <c r="B99" s="1" t="s">
        <v>588</v>
      </c>
      <c r="C99" s="1" t="s">
        <v>592</v>
      </c>
      <c r="D99" s="1">
        <v>10</v>
      </c>
      <c r="E99" s="1">
        <v>30</v>
      </c>
      <c r="F99" s="1">
        <v>50</v>
      </c>
      <c r="G99" s="1">
        <v>0</v>
      </c>
      <c r="H99" s="1">
        <v>1</v>
      </c>
      <c r="I99" s="1">
        <v>0</v>
      </c>
      <c r="J99" s="1">
        <v>0</v>
      </c>
      <c r="K99" s="1">
        <v>0</v>
      </c>
      <c r="L99" s="1">
        <v>0</v>
      </c>
      <c r="M99" t="s">
        <v>850</v>
      </c>
      <c r="N99" t="s">
        <v>851</v>
      </c>
      <c r="O99" t="s">
        <v>852</v>
      </c>
      <c r="P99" t="s">
        <v>151</v>
      </c>
      <c r="Q99" t="s">
        <v>853</v>
      </c>
      <c r="R99" t="s">
        <v>723</v>
      </c>
      <c r="S99">
        <v>2</v>
      </c>
      <c r="T99" t="s">
        <v>849</v>
      </c>
    </row>
    <row r="100" spans="1:20" x14ac:dyDescent="0.3">
      <c r="A100" t="s">
        <v>921</v>
      </c>
      <c r="B100" s="1" t="s">
        <v>201</v>
      </c>
      <c r="C100" s="1" t="s">
        <v>594</v>
      </c>
      <c r="D100" s="1">
        <v>30</v>
      </c>
      <c r="E100" s="1" t="s">
        <v>92</v>
      </c>
      <c r="F100" s="1" t="s">
        <v>92</v>
      </c>
      <c r="G100" s="1">
        <v>0</v>
      </c>
      <c r="H100" s="1">
        <v>0</v>
      </c>
      <c r="I100" s="1">
        <v>2</v>
      </c>
      <c r="J100" s="1">
        <v>0</v>
      </c>
      <c r="K100" s="1">
        <v>0</v>
      </c>
      <c r="L100" s="1">
        <v>0</v>
      </c>
      <c r="M100" t="s">
        <v>923</v>
      </c>
      <c r="N100" t="s">
        <v>92</v>
      </c>
      <c r="O100" t="s">
        <v>92</v>
      </c>
      <c r="P100" t="s">
        <v>151</v>
      </c>
      <c r="Q100" t="s">
        <v>659</v>
      </c>
      <c r="R100" t="s">
        <v>111</v>
      </c>
      <c r="S100">
        <v>1</v>
      </c>
      <c r="T100" t="s">
        <v>919</v>
      </c>
    </row>
    <row r="101" spans="1:20" x14ac:dyDescent="0.3">
      <c r="A101" t="s">
        <v>922</v>
      </c>
      <c r="B101" s="1" t="s">
        <v>201</v>
      </c>
      <c r="C101" s="1" t="s">
        <v>594</v>
      </c>
      <c r="D101" s="1">
        <v>30</v>
      </c>
      <c r="E101" s="1" t="s">
        <v>92</v>
      </c>
      <c r="F101" s="1" t="s">
        <v>92</v>
      </c>
      <c r="G101" s="1">
        <v>0</v>
      </c>
      <c r="H101" s="1">
        <v>0</v>
      </c>
      <c r="I101" s="1">
        <v>0</v>
      </c>
      <c r="J101" s="1">
        <v>2</v>
      </c>
      <c r="K101" s="1">
        <v>0</v>
      </c>
      <c r="L101" s="1">
        <v>0</v>
      </c>
      <c r="M101" t="s">
        <v>923</v>
      </c>
      <c r="N101" t="s">
        <v>92</v>
      </c>
      <c r="O101" t="s">
        <v>92</v>
      </c>
      <c r="P101" t="s">
        <v>151</v>
      </c>
      <c r="Q101" t="s">
        <v>659</v>
      </c>
      <c r="R101" t="s">
        <v>111</v>
      </c>
      <c r="S101">
        <v>1</v>
      </c>
      <c r="T101" t="s">
        <v>919</v>
      </c>
    </row>
    <row r="102" spans="1:20" x14ac:dyDescent="0.3">
      <c r="A102" t="s">
        <v>920</v>
      </c>
      <c r="B102" s="1" t="s">
        <v>201</v>
      </c>
      <c r="C102" s="1" t="s">
        <v>594</v>
      </c>
      <c r="D102" s="1">
        <v>30</v>
      </c>
      <c r="E102" s="1" t="s">
        <v>92</v>
      </c>
      <c r="F102" s="1" t="s">
        <v>92</v>
      </c>
      <c r="G102" s="1">
        <v>0</v>
      </c>
      <c r="H102" s="1">
        <v>2</v>
      </c>
      <c r="I102" s="1">
        <v>0</v>
      </c>
      <c r="J102" s="1">
        <v>0</v>
      </c>
      <c r="K102" s="1">
        <v>0</v>
      </c>
      <c r="L102" s="1">
        <v>0</v>
      </c>
      <c r="M102" t="s">
        <v>923</v>
      </c>
      <c r="O102" t="s">
        <v>92</v>
      </c>
      <c r="P102" t="s">
        <v>151</v>
      </c>
      <c r="Q102" t="s">
        <v>659</v>
      </c>
      <c r="R102" t="s">
        <v>111</v>
      </c>
      <c r="S102">
        <v>1</v>
      </c>
      <c r="T102" t="s">
        <v>919</v>
      </c>
    </row>
    <row r="103" spans="1:20" x14ac:dyDescent="0.3">
      <c r="A103" s="4" t="s">
        <v>926</v>
      </c>
      <c r="B103" s="1" t="s">
        <v>201</v>
      </c>
      <c r="C103" s="1" t="s">
        <v>594</v>
      </c>
      <c r="D103" s="1">
        <v>20</v>
      </c>
      <c r="E103" s="1">
        <v>20</v>
      </c>
      <c r="F103" s="1">
        <v>30</v>
      </c>
      <c r="G103" s="1">
        <v>0</v>
      </c>
      <c r="H103" s="1">
        <v>0</v>
      </c>
      <c r="I103" s="1">
        <v>2</v>
      </c>
      <c r="J103" s="1">
        <v>0</v>
      </c>
      <c r="K103" s="1">
        <v>0</v>
      </c>
      <c r="L103" s="1">
        <v>0</v>
      </c>
      <c r="M103" t="s">
        <v>929</v>
      </c>
      <c r="N103" t="s">
        <v>928</v>
      </c>
      <c r="O103" t="s">
        <v>930</v>
      </c>
      <c r="P103" t="s">
        <v>151</v>
      </c>
      <c r="Q103" t="s">
        <v>659</v>
      </c>
      <c r="R103" t="s">
        <v>111</v>
      </c>
      <c r="S103">
        <v>1</v>
      </c>
      <c r="T103" t="s">
        <v>924</v>
      </c>
    </row>
    <row r="104" spans="1:20" x14ac:dyDescent="0.3">
      <c r="A104" t="s">
        <v>927</v>
      </c>
      <c r="B104" s="1" t="s">
        <v>201</v>
      </c>
      <c r="C104" s="1" t="s">
        <v>589</v>
      </c>
      <c r="D104" s="1">
        <v>30</v>
      </c>
      <c r="E104" s="1">
        <v>20</v>
      </c>
      <c r="F104" s="1">
        <v>30</v>
      </c>
      <c r="G104" s="1">
        <v>0</v>
      </c>
      <c r="H104" s="1">
        <v>0</v>
      </c>
      <c r="I104" s="1">
        <v>0</v>
      </c>
      <c r="J104" s="1">
        <v>2</v>
      </c>
      <c r="K104" s="1">
        <v>0</v>
      </c>
      <c r="L104" s="1">
        <v>0</v>
      </c>
      <c r="M104" t="s">
        <v>929</v>
      </c>
      <c r="N104" t="s">
        <v>928</v>
      </c>
      <c r="O104" t="s">
        <v>930</v>
      </c>
      <c r="P104" t="s">
        <v>151</v>
      </c>
      <c r="Q104" t="s">
        <v>659</v>
      </c>
      <c r="R104" t="s">
        <v>111</v>
      </c>
      <c r="S104">
        <v>1</v>
      </c>
      <c r="T104" t="s">
        <v>924</v>
      </c>
    </row>
    <row r="105" spans="1:20" x14ac:dyDescent="0.3">
      <c r="A105" s="4" t="s">
        <v>925</v>
      </c>
      <c r="B105" s="1" t="s">
        <v>201</v>
      </c>
      <c r="C105" s="1" t="s">
        <v>594</v>
      </c>
      <c r="D105" s="1">
        <v>30</v>
      </c>
      <c r="E105" s="1">
        <v>20</v>
      </c>
      <c r="F105" s="1">
        <v>30</v>
      </c>
      <c r="G105" s="1">
        <v>0</v>
      </c>
      <c r="H105" s="1">
        <v>2</v>
      </c>
      <c r="I105" s="1">
        <v>0</v>
      </c>
      <c r="J105" s="1">
        <v>0</v>
      </c>
      <c r="K105" s="1">
        <v>0</v>
      </c>
      <c r="L105" s="1">
        <v>0</v>
      </c>
      <c r="M105" t="s">
        <v>929</v>
      </c>
      <c r="N105" t="s">
        <v>928</v>
      </c>
      <c r="O105" t="s">
        <v>930</v>
      </c>
      <c r="P105" t="s">
        <v>151</v>
      </c>
      <c r="Q105" t="s">
        <v>659</v>
      </c>
      <c r="R105" t="s">
        <v>111</v>
      </c>
      <c r="S105">
        <v>1</v>
      </c>
      <c r="T105" t="s">
        <v>924</v>
      </c>
    </row>
    <row r="106" spans="1:20" x14ac:dyDescent="0.3">
      <c r="A106" t="s">
        <v>640</v>
      </c>
      <c r="B106" s="1" t="s">
        <v>609</v>
      </c>
      <c r="C106" s="1" t="s">
        <v>598</v>
      </c>
      <c r="D106" s="1">
        <v>30</v>
      </c>
      <c r="E106" s="1" t="s">
        <v>92</v>
      </c>
      <c r="F106" s="1" t="s">
        <v>92</v>
      </c>
      <c r="G106" s="1">
        <v>0</v>
      </c>
      <c r="H106" s="1">
        <v>0</v>
      </c>
      <c r="I106" s="1">
        <v>0</v>
      </c>
      <c r="J106" s="1">
        <v>0</v>
      </c>
      <c r="K106" s="1">
        <v>0</v>
      </c>
      <c r="L106" s="1">
        <v>0</v>
      </c>
      <c r="M106" t="s">
        <v>931</v>
      </c>
      <c r="N106" t="s">
        <v>92</v>
      </c>
      <c r="O106" t="s">
        <v>92</v>
      </c>
      <c r="P106" t="s">
        <v>151</v>
      </c>
      <c r="Q106" t="s">
        <v>659</v>
      </c>
      <c r="R106" t="s">
        <v>544</v>
      </c>
      <c r="S106">
        <v>3</v>
      </c>
      <c r="T106" t="s">
        <v>92</v>
      </c>
    </row>
    <row r="107" spans="1:20" x14ac:dyDescent="0.3">
      <c r="A107" t="s">
        <v>641</v>
      </c>
      <c r="B107" s="1" t="s">
        <v>630</v>
      </c>
      <c r="C107" s="1" t="s">
        <v>598</v>
      </c>
      <c r="D107" s="1">
        <v>20</v>
      </c>
      <c r="E107" s="1" t="s">
        <v>92</v>
      </c>
      <c r="F107" s="1" t="s">
        <v>92</v>
      </c>
      <c r="G107" s="1">
        <v>0</v>
      </c>
      <c r="H107" s="1">
        <v>0</v>
      </c>
      <c r="I107" s="1">
        <v>0</v>
      </c>
      <c r="J107" s="1">
        <v>0</v>
      </c>
      <c r="K107" s="1">
        <v>0</v>
      </c>
      <c r="L107" s="1">
        <v>0</v>
      </c>
      <c r="M107" t="s">
        <v>932</v>
      </c>
      <c r="N107" t="s">
        <v>92</v>
      </c>
      <c r="O107" t="s">
        <v>92</v>
      </c>
      <c r="P107" t="s">
        <v>151</v>
      </c>
      <c r="Q107" t="s">
        <v>672</v>
      </c>
      <c r="R107" t="s">
        <v>544</v>
      </c>
      <c r="S107">
        <v>3</v>
      </c>
      <c r="T107" t="s">
        <v>92</v>
      </c>
    </row>
    <row r="108" spans="1:20" x14ac:dyDescent="0.3">
      <c r="A108" t="s">
        <v>642</v>
      </c>
      <c r="B108" s="1" t="s">
        <v>615</v>
      </c>
      <c r="C108" s="1" t="s">
        <v>598</v>
      </c>
      <c r="D108" s="1">
        <v>40</v>
      </c>
      <c r="E108" s="1" t="s">
        <v>92</v>
      </c>
      <c r="F108" s="1" t="s">
        <v>92</v>
      </c>
      <c r="G108" s="1">
        <v>0</v>
      </c>
      <c r="H108" s="1">
        <v>0</v>
      </c>
      <c r="I108" s="1">
        <v>0</v>
      </c>
      <c r="J108" s="1">
        <v>0</v>
      </c>
      <c r="K108" s="1">
        <v>0</v>
      </c>
      <c r="L108" s="1">
        <v>0</v>
      </c>
      <c r="M108" t="s">
        <v>933</v>
      </c>
      <c r="N108" t="s">
        <v>92</v>
      </c>
      <c r="O108" t="s">
        <v>92</v>
      </c>
      <c r="P108" t="s">
        <v>660</v>
      </c>
      <c r="Q108" t="s">
        <v>672</v>
      </c>
      <c r="R108" t="s">
        <v>670</v>
      </c>
      <c r="S108">
        <v>12</v>
      </c>
      <c r="T108" t="s">
        <v>92</v>
      </c>
    </row>
    <row r="109" spans="1:20" x14ac:dyDescent="0.3">
      <c r="A109" t="s">
        <v>643</v>
      </c>
      <c r="B109" s="1" t="s">
        <v>615</v>
      </c>
      <c r="C109" s="1" t="s">
        <v>598</v>
      </c>
      <c r="D109" s="1">
        <v>30</v>
      </c>
      <c r="E109" s="1" t="s">
        <v>92</v>
      </c>
      <c r="F109" s="1" t="s">
        <v>92</v>
      </c>
      <c r="G109" s="1">
        <v>0</v>
      </c>
      <c r="H109" s="1">
        <v>0</v>
      </c>
      <c r="I109" s="1">
        <v>0</v>
      </c>
      <c r="J109" s="1">
        <v>0</v>
      </c>
      <c r="K109" s="1">
        <v>0</v>
      </c>
      <c r="L109" s="1">
        <v>0</v>
      </c>
      <c r="M109" t="s">
        <v>934</v>
      </c>
      <c r="N109" t="s">
        <v>92</v>
      </c>
      <c r="O109" t="s">
        <v>92</v>
      </c>
      <c r="P109" t="s">
        <v>660</v>
      </c>
      <c r="Q109" t="s">
        <v>672</v>
      </c>
      <c r="R109" t="s">
        <v>670</v>
      </c>
      <c r="S109">
        <v>3</v>
      </c>
      <c r="T109" t="s">
        <v>92</v>
      </c>
    </row>
    <row r="110" spans="1:20" x14ac:dyDescent="0.3">
      <c r="A110" t="s">
        <v>644</v>
      </c>
      <c r="B110" s="1" t="s">
        <v>639</v>
      </c>
      <c r="C110" s="1" t="s">
        <v>598</v>
      </c>
      <c r="D110" s="1">
        <v>20</v>
      </c>
      <c r="E110" s="1" t="s">
        <v>92</v>
      </c>
      <c r="F110" s="1" t="s">
        <v>92</v>
      </c>
      <c r="G110" s="1">
        <v>0</v>
      </c>
      <c r="H110" s="1">
        <v>0</v>
      </c>
      <c r="I110" s="1">
        <v>0</v>
      </c>
      <c r="J110" s="1">
        <v>0</v>
      </c>
      <c r="K110" s="1">
        <v>0</v>
      </c>
      <c r="L110" s="1">
        <v>0</v>
      </c>
      <c r="M110" t="s">
        <v>935</v>
      </c>
      <c r="N110" t="s">
        <v>92</v>
      </c>
      <c r="O110" t="s">
        <v>92</v>
      </c>
      <c r="P110" t="s">
        <v>660</v>
      </c>
      <c r="Q110" t="s">
        <v>672</v>
      </c>
      <c r="R110" t="s">
        <v>670</v>
      </c>
      <c r="S110">
        <v>0</v>
      </c>
      <c r="T110" t="s">
        <v>92</v>
      </c>
    </row>
    <row r="111" spans="1:20" x14ac:dyDescent="0.3">
      <c r="A111" t="s">
        <v>937</v>
      </c>
      <c r="B111" s="1" t="s">
        <v>591</v>
      </c>
      <c r="C111" s="1" t="s">
        <v>592</v>
      </c>
      <c r="D111" s="1">
        <v>10</v>
      </c>
      <c r="E111" s="1">
        <v>10</v>
      </c>
      <c r="F111" s="1">
        <v>10</v>
      </c>
      <c r="G111" s="1">
        <v>1</v>
      </c>
      <c r="H111" s="1">
        <v>0</v>
      </c>
      <c r="I111" s="1">
        <v>0</v>
      </c>
      <c r="J111" s="1">
        <v>0</v>
      </c>
      <c r="K111" s="1">
        <v>0</v>
      </c>
      <c r="L111" s="1">
        <v>0</v>
      </c>
      <c r="M111" t="s">
        <v>938</v>
      </c>
      <c r="N111" t="s">
        <v>939</v>
      </c>
      <c r="O111" t="s">
        <v>940</v>
      </c>
      <c r="P111" t="s">
        <v>660</v>
      </c>
      <c r="Q111" t="s">
        <v>723</v>
      </c>
      <c r="R111" t="s">
        <v>723</v>
      </c>
      <c r="S111">
        <v>4</v>
      </c>
      <c r="T111" t="s">
        <v>941</v>
      </c>
    </row>
    <row r="112" spans="1:20" x14ac:dyDescent="0.3">
      <c r="A112" t="s">
        <v>936</v>
      </c>
      <c r="B112" s="1" t="s">
        <v>591</v>
      </c>
      <c r="C112" s="1" t="s">
        <v>592</v>
      </c>
      <c r="D112" s="1">
        <v>10</v>
      </c>
      <c r="E112" s="1">
        <v>10</v>
      </c>
      <c r="F112" s="1">
        <v>10</v>
      </c>
      <c r="G112" s="1">
        <v>0</v>
      </c>
      <c r="H112" s="1">
        <v>1</v>
      </c>
      <c r="I112" s="1">
        <v>0</v>
      </c>
      <c r="J112" s="1">
        <v>0</v>
      </c>
      <c r="K112" s="1">
        <v>0</v>
      </c>
      <c r="L112" s="1">
        <v>0</v>
      </c>
      <c r="M112" t="s">
        <v>938</v>
      </c>
      <c r="N112" t="s">
        <v>939</v>
      </c>
      <c r="O112" t="s">
        <v>940</v>
      </c>
      <c r="P112" t="s">
        <v>660</v>
      </c>
      <c r="Q112" t="s">
        <v>723</v>
      </c>
      <c r="R112" t="s">
        <v>723</v>
      </c>
      <c r="S112">
        <v>4</v>
      </c>
      <c r="T112" t="s">
        <v>941</v>
      </c>
    </row>
    <row r="113" spans="1:20" x14ac:dyDescent="0.3">
      <c r="A113" t="s">
        <v>943</v>
      </c>
      <c r="B113" s="1" t="s">
        <v>591</v>
      </c>
      <c r="C113" s="1" t="s">
        <v>592</v>
      </c>
      <c r="D113" s="1">
        <v>20</v>
      </c>
      <c r="E113" s="1" t="s">
        <v>92</v>
      </c>
      <c r="F113" s="1" t="s">
        <v>92</v>
      </c>
      <c r="G113" s="1">
        <v>1</v>
      </c>
      <c r="H113" s="1">
        <v>0</v>
      </c>
      <c r="I113" s="1">
        <v>0</v>
      </c>
      <c r="J113" s="1">
        <v>0</v>
      </c>
      <c r="K113" s="1">
        <v>0</v>
      </c>
      <c r="L113" s="1">
        <v>0</v>
      </c>
      <c r="M113" t="s">
        <v>945</v>
      </c>
      <c r="N113" t="s">
        <v>92</v>
      </c>
      <c r="O113" t="s">
        <v>92</v>
      </c>
      <c r="P113" t="s">
        <v>660</v>
      </c>
      <c r="Q113" t="s">
        <v>707</v>
      </c>
      <c r="R113" t="s">
        <v>670</v>
      </c>
      <c r="S113">
        <v>1</v>
      </c>
      <c r="T113" t="s">
        <v>942</v>
      </c>
    </row>
    <row r="114" spans="1:20" x14ac:dyDescent="0.3">
      <c r="A114" t="s">
        <v>944</v>
      </c>
      <c r="B114" s="1" t="s">
        <v>591</v>
      </c>
      <c r="C114" s="1" t="s">
        <v>592</v>
      </c>
      <c r="D114" s="1">
        <v>20</v>
      </c>
      <c r="E114" s="1" t="s">
        <v>92</v>
      </c>
      <c r="F114" s="1" t="s">
        <v>92</v>
      </c>
      <c r="G114" s="1">
        <v>0</v>
      </c>
      <c r="H114" s="1">
        <v>1</v>
      </c>
      <c r="I114" s="1">
        <v>0</v>
      </c>
      <c r="J114" s="1">
        <v>0</v>
      </c>
      <c r="K114" s="1">
        <v>0</v>
      </c>
      <c r="L114" s="1">
        <v>0</v>
      </c>
      <c r="M114" t="s">
        <v>945</v>
      </c>
      <c r="N114" t="s">
        <v>92</v>
      </c>
      <c r="O114" t="s">
        <v>92</v>
      </c>
      <c r="P114" t="s">
        <v>660</v>
      </c>
      <c r="Q114" t="s">
        <v>707</v>
      </c>
      <c r="R114" t="s">
        <v>670</v>
      </c>
      <c r="S114">
        <v>1</v>
      </c>
      <c r="T114" t="s">
        <v>942</v>
      </c>
    </row>
    <row r="115" spans="1:20" x14ac:dyDescent="0.3">
      <c r="A115" t="s">
        <v>645</v>
      </c>
      <c r="B115" s="1" t="s">
        <v>617</v>
      </c>
      <c r="C115" s="1" t="s">
        <v>598</v>
      </c>
      <c r="D115" s="1">
        <v>40</v>
      </c>
      <c r="E115" s="1" t="s">
        <v>92</v>
      </c>
      <c r="F115" s="1" t="s">
        <v>92</v>
      </c>
      <c r="G115" s="1">
        <v>0</v>
      </c>
      <c r="H115" s="1">
        <v>0</v>
      </c>
      <c r="I115" s="1">
        <v>0</v>
      </c>
      <c r="J115" s="1">
        <v>0</v>
      </c>
      <c r="K115" s="1">
        <v>0</v>
      </c>
      <c r="L115" s="1">
        <v>0</v>
      </c>
      <c r="M115" t="s">
        <v>946</v>
      </c>
      <c r="N115" t="s">
        <v>92</v>
      </c>
      <c r="O115" t="s">
        <v>92</v>
      </c>
      <c r="P115" t="s">
        <v>660</v>
      </c>
      <c r="Q115" t="s">
        <v>703</v>
      </c>
      <c r="R115" t="s">
        <v>670</v>
      </c>
      <c r="S115">
        <v>0</v>
      </c>
      <c r="T115" t="s">
        <v>92</v>
      </c>
    </row>
    <row r="116" spans="1:20" x14ac:dyDescent="0.3">
      <c r="A116" t="s">
        <v>948</v>
      </c>
      <c r="B116" s="1" t="s">
        <v>151</v>
      </c>
      <c r="C116" s="1" t="s">
        <v>592</v>
      </c>
      <c r="D116" s="1">
        <v>10</v>
      </c>
      <c r="E116" s="1">
        <v>20</v>
      </c>
      <c r="F116" s="1">
        <v>0</v>
      </c>
      <c r="G116" s="1">
        <v>0</v>
      </c>
      <c r="H116" s="1">
        <v>0</v>
      </c>
      <c r="I116" s="1">
        <v>0</v>
      </c>
      <c r="J116" s="1">
        <v>0</v>
      </c>
      <c r="K116" s="1">
        <v>1</v>
      </c>
      <c r="L116" s="1">
        <v>1</v>
      </c>
      <c r="M116" t="s">
        <v>949</v>
      </c>
      <c r="N116" t="s">
        <v>950</v>
      </c>
      <c r="O116" t="s">
        <v>951</v>
      </c>
      <c r="P116" t="s">
        <v>151</v>
      </c>
      <c r="Q116" t="s">
        <v>659</v>
      </c>
      <c r="R116" t="s">
        <v>723</v>
      </c>
      <c r="S116">
        <v>3</v>
      </c>
      <c r="T116" t="s">
        <v>947</v>
      </c>
    </row>
    <row r="117" spans="1:20" x14ac:dyDescent="0.3">
      <c r="A117" t="s">
        <v>646</v>
      </c>
      <c r="B117" s="1" t="s">
        <v>639</v>
      </c>
      <c r="C117" s="1" t="s">
        <v>598</v>
      </c>
      <c r="D117" s="1">
        <v>20</v>
      </c>
      <c r="E117" s="1" t="s">
        <v>92</v>
      </c>
      <c r="F117" s="1" t="s">
        <v>92</v>
      </c>
      <c r="G117" s="1">
        <v>0</v>
      </c>
      <c r="H117" s="1">
        <v>0</v>
      </c>
      <c r="I117" s="1">
        <v>0</v>
      </c>
      <c r="J117" s="1">
        <v>0</v>
      </c>
      <c r="K117" s="1">
        <v>0</v>
      </c>
      <c r="L117" s="1">
        <v>0</v>
      </c>
      <c r="M117" t="s">
        <v>952</v>
      </c>
      <c r="N117" t="s">
        <v>92</v>
      </c>
      <c r="O117" t="s">
        <v>92</v>
      </c>
      <c r="P117" t="s">
        <v>660</v>
      </c>
      <c r="Q117" t="s">
        <v>672</v>
      </c>
      <c r="R117" t="s">
        <v>95</v>
      </c>
      <c r="S117">
        <v>3</v>
      </c>
      <c r="T117" t="s">
        <v>92</v>
      </c>
    </row>
    <row r="118" spans="1:20" x14ac:dyDescent="0.3">
      <c r="A118" t="s">
        <v>647</v>
      </c>
      <c r="B118" s="1" t="s">
        <v>628</v>
      </c>
      <c r="C118" s="1" t="s">
        <v>598</v>
      </c>
      <c r="D118" s="1">
        <v>30</v>
      </c>
      <c r="E118" s="1" t="s">
        <v>92</v>
      </c>
      <c r="F118" s="1" t="s">
        <v>92</v>
      </c>
      <c r="G118" s="1">
        <v>0</v>
      </c>
      <c r="H118" s="1">
        <v>0</v>
      </c>
      <c r="I118" s="1">
        <v>0</v>
      </c>
      <c r="J118" s="1">
        <v>0</v>
      </c>
      <c r="K118" s="1">
        <v>0</v>
      </c>
      <c r="L118" s="1">
        <v>0</v>
      </c>
      <c r="M118" t="s">
        <v>953</v>
      </c>
      <c r="N118" t="s">
        <v>92</v>
      </c>
      <c r="O118" t="s">
        <v>92</v>
      </c>
      <c r="P118" t="s">
        <v>660</v>
      </c>
      <c r="Q118" t="s">
        <v>659</v>
      </c>
      <c r="R118" t="s">
        <v>544</v>
      </c>
      <c r="S118">
        <v>0</v>
      </c>
      <c r="T118" t="s">
        <v>92</v>
      </c>
    </row>
    <row r="119" spans="1:20" x14ac:dyDescent="0.3">
      <c r="A119" t="s">
        <v>648</v>
      </c>
      <c r="B119" s="1" t="s">
        <v>600</v>
      </c>
      <c r="C119" s="1" t="s">
        <v>598</v>
      </c>
      <c r="D119" s="1">
        <v>40</v>
      </c>
      <c r="E119" s="1" t="s">
        <v>92</v>
      </c>
      <c r="F119" s="1" t="s">
        <v>92</v>
      </c>
      <c r="G119" s="1">
        <v>0</v>
      </c>
      <c r="H119" s="1">
        <v>0</v>
      </c>
      <c r="I119" s="1">
        <v>0</v>
      </c>
      <c r="J119" s="1">
        <v>0</v>
      </c>
      <c r="K119" s="1">
        <v>0</v>
      </c>
      <c r="L119" s="1">
        <v>0</v>
      </c>
      <c r="M119" t="s">
        <v>954</v>
      </c>
      <c r="N119" t="s">
        <v>92</v>
      </c>
      <c r="O119" t="s">
        <v>92</v>
      </c>
      <c r="P119" t="s">
        <v>58</v>
      </c>
      <c r="Q119" t="s">
        <v>659</v>
      </c>
      <c r="R119" t="s">
        <v>544</v>
      </c>
      <c r="S119">
        <v>0</v>
      </c>
      <c r="T119" t="s">
        <v>92</v>
      </c>
    </row>
    <row r="120" spans="1:20" x14ac:dyDescent="0.3">
      <c r="A120" t="s">
        <v>649</v>
      </c>
      <c r="B120" s="1" t="s">
        <v>602</v>
      </c>
      <c r="C120" s="1" t="s">
        <v>598</v>
      </c>
      <c r="D120" s="1">
        <v>20</v>
      </c>
      <c r="E120" s="1" t="s">
        <v>92</v>
      </c>
      <c r="F120" s="1" t="s">
        <v>92</v>
      </c>
      <c r="G120" s="1">
        <v>0</v>
      </c>
      <c r="H120" s="1">
        <v>0</v>
      </c>
      <c r="I120" s="1">
        <v>0</v>
      </c>
      <c r="J120" s="1">
        <v>0</v>
      </c>
      <c r="K120" s="1">
        <v>0</v>
      </c>
      <c r="L120" s="1">
        <v>0</v>
      </c>
      <c r="M120" t="s">
        <v>955</v>
      </c>
      <c r="N120" t="s">
        <v>92</v>
      </c>
      <c r="O120" t="s">
        <v>92</v>
      </c>
      <c r="P120" t="s">
        <v>660</v>
      </c>
      <c r="Q120" t="s">
        <v>703</v>
      </c>
      <c r="R120" t="s">
        <v>670</v>
      </c>
      <c r="S120">
        <v>0</v>
      </c>
      <c r="T120" t="s">
        <v>92</v>
      </c>
    </row>
    <row r="121" spans="1:20" x14ac:dyDescent="0.3">
      <c r="A121" t="s">
        <v>254</v>
      </c>
      <c r="B121" s="1" t="s">
        <v>151</v>
      </c>
      <c r="C121" s="1" t="s">
        <v>589</v>
      </c>
      <c r="D121" s="1">
        <v>100</v>
      </c>
      <c r="E121" s="1" t="s">
        <v>92</v>
      </c>
      <c r="F121" s="1" t="s">
        <v>92</v>
      </c>
      <c r="G121" s="1">
        <v>1</v>
      </c>
      <c r="H121" s="1">
        <v>3</v>
      </c>
      <c r="I121" s="1">
        <v>2</v>
      </c>
      <c r="J121" s="1">
        <v>2</v>
      </c>
      <c r="K121" s="1">
        <v>2</v>
      </c>
      <c r="L121" s="1">
        <v>2</v>
      </c>
      <c r="M121" t="s">
        <v>957</v>
      </c>
      <c r="N121" t="s">
        <v>92</v>
      </c>
      <c r="O121" t="s">
        <v>92</v>
      </c>
      <c r="P121" t="s">
        <v>151</v>
      </c>
      <c r="Q121" t="s">
        <v>659</v>
      </c>
      <c r="R121" t="s">
        <v>101</v>
      </c>
      <c r="S121">
        <v>10</v>
      </c>
      <c r="T121" t="s">
        <v>956</v>
      </c>
    </row>
    <row r="122" spans="1:20" x14ac:dyDescent="0.3">
      <c r="A122" t="s">
        <v>265</v>
      </c>
      <c r="B122" s="1" t="s">
        <v>588</v>
      </c>
      <c r="C122" s="1" t="s">
        <v>594</v>
      </c>
      <c r="D122" s="1">
        <v>50</v>
      </c>
      <c r="E122" s="1" t="s">
        <v>92</v>
      </c>
      <c r="F122" s="1" t="s">
        <v>92</v>
      </c>
      <c r="G122" s="1">
        <v>1</v>
      </c>
      <c r="H122" s="1">
        <v>1</v>
      </c>
      <c r="I122" s="1">
        <v>1</v>
      </c>
      <c r="J122" s="1">
        <v>1</v>
      </c>
      <c r="K122" s="1">
        <v>1</v>
      </c>
      <c r="L122" s="1">
        <v>1</v>
      </c>
      <c r="M122" t="s">
        <v>959</v>
      </c>
      <c r="N122" t="s">
        <v>92</v>
      </c>
      <c r="O122" t="s">
        <v>92</v>
      </c>
      <c r="P122" t="s">
        <v>660</v>
      </c>
      <c r="Q122" t="s">
        <v>703</v>
      </c>
      <c r="R122" t="s">
        <v>670</v>
      </c>
      <c r="S122">
        <v>0</v>
      </c>
      <c r="T122" t="s">
        <v>958</v>
      </c>
    </row>
    <row r="123" spans="1:20" x14ac:dyDescent="0.3">
      <c r="A123" t="s">
        <v>650</v>
      </c>
      <c r="B123" s="1" t="s">
        <v>639</v>
      </c>
      <c r="C123" s="1" t="s">
        <v>598</v>
      </c>
      <c r="D123" s="1">
        <v>30</v>
      </c>
      <c r="E123" s="1" t="s">
        <v>92</v>
      </c>
      <c r="F123" s="1" t="s">
        <v>92</v>
      </c>
      <c r="G123" s="1">
        <v>0</v>
      </c>
      <c r="H123" s="1">
        <v>0</v>
      </c>
      <c r="I123" s="1">
        <v>0</v>
      </c>
      <c r="J123" s="1">
        <v>0</v>
      </c>
      <c r="K123" s="1">
        <v>0</v>
      </c>
      <c r="L123" s="1">
        <v>0</v>
      </c>
      <c r="M123" t="s">
        <v>960</v>
      </c>
      <c r="N123" t="s">
        <v>92</v>
      </c>
      <c r="O123" t="s">
        <v>92</v>
      </c>
      <c r="P123" t="s">
        <v>660</v>
      </c>
      <c r="Q123" t="s">
        <v>703</v>
      </c>
      <c r="R123" t="s">
        <v>670</v>
      </c>
      <c r="S123">
        <v>0</v>
      </c>
      <c r="T123" t="s">
        <v>92</v>
      </c>
    </row>
    <row r="124" spans="1:20" x14ac:dyDescent="0.3">
      <c r="A124" t="s">
        <v>268</v>
      </c>
      <c r="B124" s="1" t="s">
        <v>651</v>
      </c>
      <c r="C124" s="1" t="s">
        <v>592</v>
      </c>
      <c r="D124" s="1">
        <v>10</v>
      </c>
      <c r="E124" s="1" t="s">
        <v>92</v>
      </c>
      <c r="F124" s="1" t="s">
        <v>92</v>
      </c>
      <c r="G124" s="1">
        <v>0</v>
      </c>
      <c r="H124" s="1">
        <v>2</v>
      </c>
      <c r="I124" s="1">
        <v>0</v>
      </c>
      <c r="J124" s="1">
        <v>0</v>
      </c>
      <c r="K124" s="1">
        <v>0</v>
      </c>
      <c r="L124" s="1">
        <v>0</v>
      </c>
      <c r="M124" t="s">
        <v>961</v>
      </c>
      <c r="N124" t="s">
        <v>92</v>
      </c>
      <c r="O124" t="s">
        <v>92</v>
      </c>
      <c r="P124" t="s">
        <v>151</v>
      </c>
      <c r="Q124" t="s">
        <v>672</v>
      </c>
      <c r="R124" t="s">
        <v>544</v>
      </c>
      <c r="S124">
        <v>0</v>
      </c>
      <c r="T124" t="s">
        <v>962</v>
      </c>
    </row>
    <row r="125" spans="1:20" x14ac:dyDescent="0.3">
      <c r="A125" t="s">
        <v>964</v>
      </c>
      <c r="B125" s="1" t="s">
        <v>651</v>
      </c>
      <c r="C125" s="1" t="s">
        <v>594</v>
      </c>
      <c r="D125" s="1">
        <v>30</v>
      </c>
      <c r="E125" s="1" t="s">
        <v>92</v>
      </c>
      <c r="F125" s="1" t="s">
        <v>92</v>
      </c>
      <c r="G125" s="1">
        <v>0</v>
      </c>
      <c r="H125" s="1">
        <v>2</v>
      </c>
      <c r="I125" s="1">
        <v>1</v>
      </c>
      <c r="J125" s="1">
        <v>0</v>
      </c>
      <c r="K125" s="1">
        <v>0</v>
      </c>
      <c r="L125" s="1">
        <v>0</v>
      </c>
      <c r="M125" t="s">
        <v>966</v>
      </c>
      <c r="N125" t="s">
        <v>92</v>
      </c>
      <c r="O125" t="s">
        <v>92</v>
      </c>
      <c r="P125" t="s">
        <v>151</v>
      </c>
      <c r="Q125" t="s">
        <v>659</v>
      </c>
      <c r="R125" t="s">
        <v>670</v>
      </c>
      <c r="S125">
        <v>2</v>
      </c>
      <c r="T125" t="s">
        <v>963</v>
      </c>
    </row>
    <row r="126" spans="1:20" x14ac:dyDescent="0.3">
      <c r="A126" t="s">
        <v>965</v>
      </c>
      <c r="B126" s="1" t="s">
        <v>651</v>
      </c>
      <c r="C126" s="1" t="s">
        <v>594</v>
      </c>
      <c r="D126" s="1">
        <v>30</v>
      </c>
      <c r="E126" s="1" t="s">
        <v>92</v>
      </c>
      <c r="F126" s="1" t="s">
        <v>92</v>
      </c>
      <c r="G126" s="1">
        <v>0</v>
      </c>
      <c r="H126" s="1">
        <v>2</v>
      </c>
      <c r="I126" s="1">
        <v>0</v>
      </c>
      <c r="J126" s="1">
        <v>1</v>
      </c>
      <c r="K126" s="1">
        <v>0</v>
      </c>
      <c r="L126" s="1">
        <v>0</v>
      </c>
      <c r="M126" t="s">
        <v>966</v>
      </c>
      <c r="N126" t="s">
        <v>92</v>
      </c>
      <c r="O126" t="s">
        <v>92</v>
      </c>
      <c r="P126" t="s">
        <v>151</v>
      </c>
      <c r="Q126" t="s">
        <v>659</v>
      </c>
      <c r="R126" t="s">
        <v>670</v>
      </c>
      <c r="S126">
        <v>2</v>
      </c>
      <c r="T126" t="s">
        <v>963</v>
      </c>
    </row>
    <row r="127" spans="1:20" x14ac:dyDescent="0.3">
      <c r="A127" t="s">
        <v>652</v>
      </c>
      <c r="B127" s="1" t="s">
        <v>609</v>
      </c>
      <c r="C127" s="1" t="s">
        <v>598</v>
      </c>
      <c r="D127" s="1">
        <v>20</v>
      </c>
      <c r="E127" s="1" t="s">
        <v>92</v>
      </c>
      <c r="F127" s="1" t="s">
        <v>92</v>
      </c>
      <c r="G127" s="1">
        <v>0</v>
      </c>
      <c r="H127" s="1">
        <v>0</v>
      </c>
      <c r="I127" s="1">
        <v>0</v>
      </c>
      <c r="J127" s="1">
        <v>0</v>
      </c>
      <c r="K127" s="1">
        <v>0</v>
      </c>
      <c r="L127" s="1">
        <v>0</v>
      </c>
      <c r="M127" t="s">
        <v>967</v>
      </c>
      <c r="N127" t="s">
        <v>92</v>
      </c>
      <c r="O127" t="s">
        <v>92</v>
      </c>
      <c r="P127" t="s">
        <v>660</v>
      </c>
      <c r="Q127" t="s">
        <v>703</v>
      </c>
      <c r="R127" t="s">
        <v>670</v>
      </c>
      <c r="S127">
        <v>0</v>
      </c>
      <c r="T127" t="s">
        <v>92</v>
      </c>
    </row>
    <row r="128" spans="1:20" x14ac:dyDescent="0.3">
      <c r="A128" t="s">
        <v>653</v>
      </c>
      <c r="B128" s="1" t="s">
        <v>628</v>
      </c>
      <c r="C128" s="1" t="s">
        <v>598</v>
      </c>
      <c r="D128" s="1">
        <v>40</v>
      </c>
      <c r="E128" s="1" t="s">
        <v>92</v>
      </c>
      <c r="F128" s="1" t="s">
        <v>92</v>
      </c>
      <c r="G128" s="1">
        <v>0</v>
      </c>
      <c r="H128" s="1">
        <v>0</v>
      </c>
      <c r="I128" s="1">
        <v>0</v>
      </c>
      <c r="J128" s="1">
        <v>0</v>
      </c>
      <c r="K128" s="1">
        <v>0</v>
      </c>
      <c r="L128" s="1">
        <v>0</v>
      </c>
      <c r="M128" t="s">
        <v>968</v>
      </c>
      <c r="N128" t="s">
        <v>92</v>
      </c>
      <c r="O128" t="s">
        <v>92</v>
      </c>
      <c r="P128" t="s">
        <v>660</v>
      </c>
      <c r="Q128" t="s">
        <v>703</v>
      </c>
      <c r="R128" t="s">
        <v>670</v>
      </c>
      <c r="S128">
        <v>0</v>
      </c>
      <c r="T128" t="s">
        <v>92</v>
      </c>
    </row>
    <row r="129" spans="1:20" x14ac:dyDescent="0.3">
      <c r="A129" t="s">
        <v>973</v>
      </c>
      <c r="B129" s="1" t="s">
        <v>151</v>
      </c>
      <c r="C129" s="1" t="s">
        <v>589</v>
      </c>
      <c r="D129" s="1">
        <v>30</v>
      </c>
      <c r="E129" s="1">
        <v>30</v>
      </c>
      <c r="F129" s="1">
        <v>50</v>
      </c>
      <c r="G129" s="1">
        <v>1</v>
      </c>
      <c r="H129" s="1">
        <v>2</v>
      </c>
      <c r="I129" s="1">
        <v>2</v>
      </c>
      <c r="J129" s="1">
        <v>2</v>
      </c>
      <c r="K129" s="1">
        <v>2</v>
      </c>
      <c r="L129" s="1">
        <v>2</v>
      </c>
      <c r="M129" t="s">
        <v>970</v>
      </c>
      <c r="N129" t="s">
        <v>971</v>
      </c>
      <c r="O129" t="s">
        <v>972</v>
      </c>
      <c r="P129" t="s">
        <v>151</v>
      </c>
      <c r="Q129" t="s">
        <v>723</v>
      </c>
      <c r="R129" t="s">
        <v>670</v>
      </c>
      <c r="S129">
        <v>5</v>
      </c>
      <c r="T129" t="s">
        <v>969</v>
      </c>
    </row>
    <row r="130" spans="1:20" x14ac:dyDescent="0.3">
      <c r="A130" t="s">
        <v>264</v>
      </c>
      <c r="B130" s="1" t="s">
        <v>588</v>
      </c>
      <c r="C130" s="1" t="s">
        <v>592</v>
      </c>
      <c r="D130" s="1">
        <v>10</v>
      </c>
      <c r="E130" s="1" t="s">
        <v>92</v>
      </c>
      <c r="F130" s="1" t="s">
        <v>92</v>
      </c>
      <c r="G130" s="1">
        <v>0</v>
      </c>
      <c r="H130" s="1">
        <v>1</v>
      </c>
      <c r="I130" s="1">
        <v>0</v>
      </c>
      <c r="J130" s="1">
        <v>0</v>
      </c>
      <c r="K130" s="1">
        <v>0</v>
      </c>
      <c r="L130" s="1">
        <v>0</v>
      </c>
      <c r="M130" t="s">
        <v>974</v>
      </c>
      <c r="N130" t="s">
        <v>92</v>
      </c>
      <c r="O130" t="s">
        <v>92</v>
      </c>
      <c r="P130" t="s">
        <v>660</v>
      </c>
      <c r="Q130" t="s">
        <v>659</v>
      </c>
      <c r="R130" t="s">
        <v>670</v>
      </c>
      <c r="S130">
        <v>0</v>
      </c>
      <c r="T130" t="s">
        <v>975</v>
      </c>
    </row>
    <row r="131" spans="1:20" x14ac:dyDescent="0.3">
      <c r="A131" t="s">
        <v>654</v>
      </c>
      <c r="B131" s="1" t="s">
        <v>612</v>
      </c>
      <c r="C131" s="1" t="s">
        <v>592</v>
      </c>
      <c r="D131" s="1">
        <v>10</v>
      </c>
      <c r="E131" s="1">
        <v>10</v>
      </c>
      <c r="F131" s="1">
        <v>20</v>
      </c>
      <c r="G131" s="1">
        <v>1</v>
      </c>
      <c r="H131" s="1">
        <v>0</v>
      </c>
      <c r="I131" s="1">
        <v>0</v>
      </c>
      <c r="J131" s="1">
        <v>0</v>
      </c>
      <c r="K131" s="1">
        <v>0</v>
      </c>
      <c r="L131" s="1">
        <v>0</v>
      </c>
      <c r="M131" t="s">
        <v>977</v>
      </c>
      <c r="N131" t="s">
        <v>978</v>
      </c>
      <c r="O131" t="s">
        <v>979</v>
      </c>
      <c r="P131" t="s">
        <v>660</v>
      </c>
      <c r="Q131" t="s">
        <v>672</v>
      </c>
      <c r="R131" t="s">
        <v>723</v>
      </c>
      <c r="S131">
        <v>2</v>
      </c>
      <c r="T131" t="s">
        <v>976</v>
      </c>
    </row>
    <row r="132" spans="1:20" x14ac:dyDescent="0.3">
      <c r="A132" t="s">
        <v>256</v>
      </c>
      <c r="B132" s="1" t="s">
        <v>151</v>
      </c>
      <c r="C132" s="1" t="s">
        <v>592</v>
      </c>
      <c r="D132" s="1">
        <v>10</v>
      </c>
      <c r="E132" s="1" t="s">
        <v>92</v>
      </c>
      <c r="F132" s="1" t="s">
        <v>92</v>
      </c>
      <c r="G132" s="1">
        <v>0</v>
      </c>
      <c r="H132" s="1">
        <v>1</v>
      </c>
      <c r="I132" s="1">
        <v>0</v>
      </c>
      <c r="J132" s="1">
        <v>0</v>
      </c>
      <c r="K132" s="1">
        <v>0</v>
      </c>
      <c r="L132" s="1">
        <v>0</v>
      </c>
      <c r="M132" t="s">
        <v>981</v>
      </c>
      <c r="N132" t="s">
        <v>92</v>
      </c>
      <c r="O132" t="s">
        <v>92</v>
      </c>
      <c r="P132" t="s">
        <v>151</v>
      </c>
      <c r="Q132" t="s">
        <v>707</v>
      </c>
      <c r="R132" t="s">
        <v>670</v>
      </c>
      <c r="S132">
        <v>3</v>
      </c>
      <c r="T132" t="s">
        <v>980</v>
      </c>
    </row>
    <row r="133" spans="1:20" x14ac:dyDescent="0.3">
      <c r="A133" t="s">
        <v>983</v>
      </c>
      <c r="B133" s="1" t="s">
        <v>591</v>
      </c>
      <c r="C133" s="1" t="s">
        <v>589</v>
      </c>
      <c r="D133" s="1">
        <v>10</v>
      </c>
      <c r="E133" s="1" t="s">
        <v>92</v>
      </c>
      <c r="F133" s="1" t="s">
        <v>92</v>
      </c>
      <c r="G133" s="1">
        <v>1</v>
      </c>
      <c r="H133" s="1">
        <v>0</v>
      </c>
      <c r="I133" s="1">
        <v>0</v>
      </c>
      <c r="J133" s="1">
        <v>0</v>
      </c>
      <c r="K133" s="1">
        <v>0</v>
      </c>
      <c r="L133" s="1">
        <v>0</v>
      </c>
      <c r="M133" t="s">
        <v>985</v>
      </c>
      <c r="N133" t="s">
        <v>92</v>
      </c>
      <c r="O133" t="s">
        <v>92</v>
      </c>
      <c r="P133" t="s">
        <v>660</v>
      </c>
      <c r="Q133" t="s">
        <v>707</v>
      </c>
      <c r="R133" t="s">
        <v>101</v>
      </c>
      <c r="S133">
        <v>0</v>
      </c>
      <c r="T133" t="s">
        <v>982</v>
      </c>
    </row>
    <row r="134" spans="1:20" x14ac:dyDescent="0.3">
      <c r="A134" t="s">
        <v>984</v>
      </c>
      <c r="B134" s="1" t="s">
        <v>591</v>
      </c>
      <c r="C134" s="1" t="s">
        <v>589</v>
      </c>
      <c r="D134" s="1">
        <v>10</v>
      </c>
      <c r="E134" s="1" t="s">
        <v>92</v>
      </c>
      <c r="F134" s="1" t="s">
        <v>92</v>
      </c>
      <c r="G134" s="1">
        <v>0</v>
      </c>
      <c r="H134" s="1">
        <v>1</v>
      </c>
      <c r="I134" s="1">
        <v>0</v>
      </c>
      <c r="J134" s="1">
        <v>0</v>
      </c>
      <c r="K134" s="1">
        <v>0</v>
      </c>
      <c r="L134" s="1">
        <v>0</v>
      </c>
      <c r="M134" t="s">
        <v>985</v>
      </c>
      <c r="N134" t="s">
        <v>92</v>
      </c>
      <c r="O134" t="s">
        <v>92</v>
      </c>
      <c r="P134" t="s">
        <v>660</v>
      </c>
      <c r="Q134" t="s">
        <v>707</v>
      </c>
      <c r="R134" t="s">
        <v>101</v>
      </c>
      <c r="S134">
        <v>0</v>
      </c>
      <c r="T134" t="s">
        <v>982</v>
      </c>
    </row>
    <row r="135" spans="1:20" x14ac:dyDescent="0.3">
      <c r="A135" t="s">
        <v>862</v>
      </c>
      <c r="E135" s="28" t="s">
        <v>862</v>
      </c>
      <c r="F135" s="28" t="s">
        <v>862</v>
      </c>
      <c r="G135" s="28" t="s">
        <v>862</v>
      </c>
      <c r="H135" s="28" t="s">
        <v>862</v>
      </c>
      <c r="I135" s="28" t="s">
        <v>862</v>
      </c>
      <c r="J135" s="28" t="s">
        <v>862</v>
      </c>
      <c r="K135" s="28" t="s">
        <v>862</v>
      </c>
      <c r="L135" s="28" t="s">
        <v>862</v>
      </c>
      <c r="M135" s="4" t="s">
        <v>862</v>
      </c>
      <c r="N135" s="4" t="s">
        <v>862</v>
      </c>
      <c r="O135" s="4" t="s">
        <v>862</v>
      </c>
      <c r="P135" s="4" t="s">
        <v>862</v>
      </c>
      <c r="Q135" s="4" t="s">
        <v>862</v>
      </c>
      <c r="R135" s="4" t="s">
        <v>862</v>
      </c>
      <c r="S135" s="4" t="s">
        <v>862</v>
      </c>
      <c r="T135" s="4" t="s">
        <v>862</v>
      </c>
    </row>
  </sheetData>
  <autoFilter ref="A1:T135" xr:uid="{61547CF9-851F-4F9B-8E2E-AA28A71CA00D}"/>
  <sortState xmlns:xlrd2="http://schemas.microsoft.com/office/spreadsheetml/2017/richdata2" ref="A2:T134">
    <sortCondition ref="A1:A134"/>
  </sortState>
  <phoneticPr fontId="12" type="noConversion"/>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CF5A8-796E-45F4-BEA9-38CF15269E10}">
  <sheetPr codeName="Feuil5"/>
  <dimension ref="A1:I69"/>
  <sheetViews>
    <sheetView zoomScale="85" zoomScaleNormal="85" workbookViewId="0">
      <pane ySplit="1" topLeftCell="A2" activePane="bottomLeft" state="frozen"/>
      <selection pane="bottomLeft" activeCell="A4" sqref="A4"/>
    </sheetView>
  </sheetViews>
  <sheetFormatPr baseColWidth="10" defaultRowHeight="13" x14ac:dyDescent="0.3"/>
  <cols>
    <col min="1" max="1" width="33.3984375" bestFit="1" customWidth="1"/>
    <col min="2" max="2" width="8.8984375" bestFit="1" customWidth="1"/>
    <col min="3" max="3" width="28.19921875" bestFit="1" customWidth="1"/>
    <col min="4" max="4" width="22.69921875" bestFit="1" customWidth="1"/>
    <col min="5" max="5" width="23.5" bestFit="1" customWidth="1"/>
    <col min="6" max="6" width="18.19921875" style="1" bestFit="1" customWidth="1"/>
    <col min="7" max="7" width="88.59765625" bestFit="1" customWidth="1"/>
    <col min="8" max="8" width="5.09765625" style="1" customWidth="1"/>
    <col min="9" max="9" width="46.8984375" bestFit="1" customWidth="1"/>
  </cols>
  <sheetData>
    <row r="1" spans="1:9" x14ac:dyDescent="0.3">
      <c r="A1" t="s">
        <v>85</v>
      </c>
      <c r="B1" t="s">
        <v>86</v>
      </c>
      <c r="C1" t="s">
        <v>88</v>
      </c>
      <c r="D1" t="s">
        <v>89</v>
      </c>
      <c r="E1" t="s">
        <v>87</v>
      </c>
      <c r="F1" s="1" t="s">
        <v>8</v>
      </c>
      <c r="G1" t="s">
        <v>90</v>
      </c>
      <c r="H1" s="1" t="s">
        <v>218</v>
      </c>
      <c r="I1" t="s">
        <v>585</v>
      </c>
    </row>
    <row r="2" spans="1:9" x14ac:dyDescent="0.3">
      <c r="A2" s="26" t="s">
        <v>234</v>
      </c>
      <c r="B2" s="26" t="s">
        <v>460</v>
      </c>
      <c r="C2" s="26" t="s">
        <v>462</v>
      </c>
      <c r="D2" s="26" t="s">
        <v>463</v>
      </c>
      <c r="E2" s="26" t="s">
        <v>464</v>
      </c>
      <c r="F2" s="108" t="s">
        <v>447</v>
      </c>
      <c r="G2" s="26" t="s">
        <v>465</v>
      </c>
      <c r="H2" s="24">
        <v>70</v>
      </c>
      <c r="I2" s="23" t="s">
        <v>562</v>
      </c>
    </row>
    <row r="3" spans="1:9" x14ac:dyDescent="0.3">
      <c r="A3" s="168" t="s">
        <v>1019</v>
      </c>
      <c r="B3" s="166" t="s">
        <v>1012</v>
      </c>
      <c r="C3" s="166" t="s">
        <v>92</v>
      </c>
      <c r="D3" s="166" t="s">
        <v>92</v>
      </c>
      <c r="E3" s="166" t="s">
        <v>1012</v>
      </c>
      <c r="F3" s="167" t="s">
        <v>92</v>
      </c>
      <c r="G3" s="166" t="s">
        <v>1013</v>
      </c>
      <c r="H3" s="167">
        <v>100</v>
      </c>
      <c r="I3" s="166" t="s">
        <v>92</v>
      </c>
    </row>
    <row r="4" spans="1:9" x14ac:dyDescent="0.3">
      <c r="A4" s="21" t="s">
        <v>520</v>
      </c>
      <c r="B4" s="21" t="s">
        <v>91</v>
      </c>
      <c r="C4" s="21" t="s">
        <v>521</v>
      </c>
      <c r="D4" s="21" t="s">
        <v>522</v>
      </c>
      <c r="E4" s="21" t="s">
        <v>91</v>
      </c>
      <c r="F4" s="22" t="s">
        <v>92</v>
      </c>
      <c r="G4" s="21" t="s">
        <v>523</v>
      </c>
      <c r="H4" s="22">
        <v>30</v>
      </c>
      <c r="I4" s="19" t="s">
        <v>92</v>
      </c>
    </row>
    <row r="5" spans="1:9" x14ac:dyDescent="0.3">
      <c r="A5" s="21" t="s">
        <v>144</v>
      </c>
      <c r="B5" s="21" t="s">
        <v>91</v>
      </c>
      <c r="C5" s="21" t="s">
        <v>155</v>
      </c>
      <c r="D5" s="21" t="s">
        <v>94</v>
      </c>
      <c r="E5" s="21" t="s">
        <v>91</v>
      </c>
      <c r="F5" s="22" t="s">
        <v>92</v>
      </c>
      <c r="G5" s="21" t="s">
        <v>156</v>
      </c>
      <c r="H5" s="22">
        <v>40</v>
      </c>
      <c r="I5" s="163" t="s">
        <v>527</v>
      </c>
    </row>
    <row r="6" spans="1:9" x14ac:dyDescent="0.3">
      <c r="A6" s="13" t="s">
        <v>223</v>
      </c>
      <c r="B6" s="13" t="s">
        <v>410</v>
      </c>
      <c r="C6" s="13" t="s">
        <v>434</v>
      </c>
      <c r="D6" s="13" t="s">
        <v>435</v>
      </c>
      <c r="E6" s="13" t="s">
        <v>432</v>
      </c>
      <c r="F6" s="106" t="s">
        <v>414</v>
      </c>
      <c r="G6" s="13" t="s">
        <v>436</v>
      </c>
      <c r="H6" s="12">
        <v>15</v>
      </c>
      <c r="I6" s="11" t="s">
        <v>503</v>
      </c>
    </row>
    <row r="7" spans="1:9" x14ac:dyDescent="0.3">
      <c r="A7" s="26" t="s">
        <v>236</v>
      </c>
      <c r="B7" s="26" t="s">
        <v>59</v>
      </c>
      <c r="C7" s="26" t="s">
        <v>564</v>
      </c>
      <c r="D7" s="26" t="s">
        <v>564</v>
      </c>
      <c r="E7" s="26" t="s">
        <v>95</v>
      </c>
      <c r="F7" s="108" t="s">
        <v>92</v>
      </c>
      <c r="G7" s="26" t="s">
        <v>565</v>
      </c>
      <c r="H7" s="24">
        <v>60</v>
      </c>
      <c r="I7" s="23" t="s">
        <v>566</v>
      </c>
    </row>
    <row r="8" spans="1:9" x14ac:dyDescent="0.3">
      <c r="A8" s="164" t="s">
        <v>1002</v>
      </c>
      <c r="B8" s="164" t="s">
        <v>59</v>
      </c>
      <c r="C8" s="164" t="s">
        <v>1004</v>
      </c>
      <c r="D8" s="164" t="s">
        <v>1004</v>
      </c>
      <c r="E8" s="164" t="s">
        <v>95</v>
      </c>
      <c r="F8" s="165" t="s">
        <v>92</v>
      </c>
      <c r="G8" s="164" t="s">
        <v>1003</v>
      </c>
      <c r="H8" s="165">
        <v>120</v>
      </c>
      <c r="I8" s="164" t="s">
        <v>92</v>
      </c>
    </row>
    <row r="9" spans="1:9" x14ac:dyDescent="0.3">
      <c r="A9" s="26" t="s">
        <v>233</v>
      </c>
      <c r="B9" s="26" t="s">
        <v>59</v>
      </c>
      <c r="C9" s="26" t="s">
        <v>567</v>
      </c>
      <c r="D9" s="26" t="s">
        <v>122</v>
      </c>
      <c r="E9" s="26" t="s">
        <v>95</v>
      </c>
      <c r="F9" s="24" t="s">
        <v>92</v>
      </c>
      <c r="G9" s="26" t="s">
        <v>568</v>
      </c>
      <c r="H9" s="24">
        <v>80</v>
      </c>
      <c r="I9" s="23" t="s">
        <v>569</v>
      </c>
    </row>
    <row r="10" spans="1:9" x14ac:dyDescent="0.3">
      <c r="A10" s="21" t="s">
        <v>230</v>
      </c>
      <c r="B10" s="21" t="s">
        <v>91</v>
      </c>
      <c r="C10" s="21" t="s">
        <v>166</v>
      </c>
      <c r="D10" s="21" t="s">
        <v>97</v>
      </c>
      <c r="E10" s="21" t="s">
        <v>91</v>
      </c>
      <c r="F10" s="22" t="s">
        <v>92</v>
      </c>
      <c r="G10" s="21" t="s">
        <v>525</v>
      </c>
      <c r="H10" s="22">
        <v>40</v>
      </c>
      <c r="I10" s="19" t="s">
        <v>524</v>
      </c>
    </row>
    <row r="11" spans="1:9" x14ac:dyDescent="0.3">
      <c r="A11" s="26" t="s">
        <v>189</v>
      </c>
      <c r="B11" s="26" t="s">
        <v>91</v>
      </c>
      <c r="C11" s="26" t="s">
        <v>166</v>
      </c>
      <c r="D11" s="26" t="s">
        <v>97</v>
      </c>
      <c r="E11" s="26" t="s">
        <v>91</v>
      </c>
      <c r="F11" s="24" t="s">
        <v>190</v>
      </c>
      <c r="G11" s="26" t="s">
        <v>191</v>
      </c>
      <c r="H11" s="24">
        <v>80</v>
      </c>
      <c r="I11" s="23" t="s">
        <v>563</v>
      </c>
    </row>
    <row r="12" spans="1:9" x14ac:dyDescent="0.3">
      <c r="A12" s="13" t="s">
        <v>119</v>
      </c>
      <c r="B12" s="13" t="s">
        <v>91</v>
      </c>
      <c r="C12" s="13" t="s">
        <v>115</v>
      </c>
      <c r="D12" s="13" t="s">
        <v>94</v>
      </c>
      <c r="E12" s="13" t="s">
        <v>91</v>
      </c>
      <c r="F12" s="14" t="s">
        <v>92</v>
      </c>
      <c r="G12" s="13" t="s">
        <v>120</v>
      </c>
      <c r="H12" s="12">
        <v>25</v>
      </c>
      <c r="I12" s="11" t="s">
        <v>502</v>
      </c>
    </row>
    <row r="13" spans="1:9" x14ac:dyDescent="0.3">
      <c r="A13" s="21" t="s">
        <v>132</v>
      </c>
      <c r="B13" s="21" t="s">
        <v>91</v>
      </c>
      <c r="C13" s="21" t="s">
        <v>133</v>
      </c>
      <c r="D13" s="21" t="s">
        <v>113</v>
      </c>
      <c r="E13" s="21" t="s">
        <v>91</v>
      </c>
      <c r="F13" s="22" t="s">
        <v>134</v>
      </c>
      <c r="G13" s="21" t="s">
        <v>135</v>
      </c>
      <c r="H13" s="22">
        <v>30</v>
      </c>
      <c r="I13" s="19" t="s">
        <v>528</v>
      </c>
    </row>
    <row r="14" spans="1:9" x14ac:dyDescent="0.3">
      <c r="A14" s="21" t="s">
        <v>526</v>
      </c>
      <c r="B14" s="21" t="s">
        <v>410</v>
      </c>
      <c r="C14" s="21" t="s">
        <v>529</v>
      </c>
      <c r="D14" s="21" t="s">
        <v>530</v>
      </c>
      <c r="E14" s="21" t="s">
        <v>413</v>
      </c>
      <c r="F14" s="22" t="s">
        <v>92</v>
      </c>
      <c r="G14" s="21" t="s">
        <v>531</v>
      </c>
      <c r="H14" s="22">
        <v>50</v>
      </c>
      <c r="I14" s="19" t="s">
        <v>502</v>
      </c>
    </row>
    <row r="15" spans="1:9" x14ac:dyDescent="0.3">
      <c r="A15" s="26" t="s">
        <v>560</v>
      </c>
      <c r="B15" s="26" t="s">
        <v>91</v>
      </c>
      <c r="C15" s="26" t="s">
        <v>541</v>
      </c>
      <c r="D15" s="26" t="s">
        <v>122</v>
      </c>
      <c r="E15" s="26" t="s">
        <v>544</v>
      </c>
      <c r="F15" s="108" t="s">
        <v>92</v>
      </c>
      <c r="G15" s="26" t="s">
        <v>561</v>
      </c>
      <c r="H15" s="24">
        <v>100</v>
      </c>
      <c r="I15" s="23" t="s">
        <v>92</v>
      </c>
    </row>
    <row r="16" spans="1:9" x14ac:dyDescent="0.3">
      <c r="A16" s="164" t="s">
        <v>986</v>
      </c>
      <c r="B16" s="164" t="s">
        <v>91</v>
      </c>
      <c r="C16" s="164" t="s">
        <v>987</v>
      </c>
      <c r="D16" s="164" t="s">
        <v>988</v>
      </c>
      <c r="E16" s="164" t="s">
        <v>544</v>
      </c>
      <c r="F16" s="165" t="s">
        <v>92</v>
      </c>
      <c r="G16" s="164" t="s">
        <v>989</v>
      </c>
      <c r="H16" s="165">
        <v>150</v>
      </c>
      <c r="I16" s="164" t="s">
        <v>990</v>
      </c>
    </row>
    <row r="17" spans="1:9" x14ac:dyDescent="0.3">
      <c r="A17" s="21" t="s">
        <v>533</v>
      </c>
      <c r="B17" s="21" t="s">
        <v>91</v>
      </c>
      <c r="C17" s="21" t="s">
        <v>534</v>
      </c>
      <c r="D17" s="21" t="s">
        <v>94</v>
      </c>
      <c r="E17" s="21" t="s">
        <v>91</v>
      </c>
      <c r="F17" s="22" t="s">
        <v>92</v>
      </c>
      <c r="G17" s="21" t="s">
        <v>535</v>
      </c>
      <c r="H17" s="22">
        <v>40</v>
      </c>
      <c r="I17" s="19" t="s">
        <v>556</v>
      </c>
    </row>
    <row r="18" spans="1:9" x14ac:dyDescent="0.3">
      <c r="A18" s="13" t="s">
        <v>117</v>
      </c>
      <c r="B18" s="13" t="s">
        <v>91</v>
      </c>
      <c r="C18" s="13" t="s">
        <v>160</v>
      </c>
      <c r="D18" s="13" t="s">
        <v>94</v>
      </c>
      <c r="E18" s="13" t="s">
        <v>91</v>
      </c>
      <c r="F18" s="14" t="s">
        <v>92</v>
      </c>
      <c r="G18" s="13" t="s">
        <v>118</v>
      </c>
      <c r="H18" s="12">
        <v>40</v>
      </c>
      <c r="I18" s="11" t="s">
        <v>501</v>
      </c>
    </row>
    <row r="19" spans="1:9" x14ac:dyDescent="0.3">
      <c r="A19" s="21" t="s">
        <v>136</v>
      </c>
      <c r="B19" s="21" t="s">
        <v>91</v>
      </c>
      <c r="C19" s="21" t="s">
        <v>137</v>
      </c>
      <c r="D19" s="19">
        <v>1</v>
      </c>
      <c r="E19" s="21" t="s">
        <v>91</v>
      </c>
      <c r="F19" s="22" t="s">
        <v>92</v>
      </c>
      <c r="G19" s="21" t="s">
        <v>138</v>
      </c>
      <c r="H19" s="22">
        <v>40</v>
      </c>
      <c r="I19" s="19" t="s">
        <v>532</v>
      </c>
    </row>
    <row r="20" spans="1:9" x14ac:dyDescent="0.3">
      <c r="A20" s="13" t="s">
        <v>224</v>
      </c>
      <c r="B20" s="13" t="s">
        <v>424</v>
      </c>
      <c r="C20" s="13" t="s">
        <v>425</v>
      </c>
      <c r="D20" s="13" t="s">
        <v>426</v>
      </c>
      <c r="E20" s="13" t="s">
        <v>427</v>
      </c>
      <c r="F20" s="106" t="s">
        <v>414</v>
      </c>
      <c r="G20" s="13" t="s">
        <v>428</v>
      </c>
      <c r="H20" s="12">
        <v>20</v>
      </c>
      <c r="I20" s="11" t="s">
        <v>504</v>
      </c>
    </row>
    <row r="21" spans="1:9" x14ac:dyDescent="0.3">
      <c r="A21" s="26" t="s">
        <v>185</v>
      </c>
      <c r="B21" s="26" t="s">
        <v>91</v>
      </c>
      <c r="C21" s="26" t="s">
        <v>186</v>
      </c>
      <c r="D21" s="26" t="s">
        <v>97</v>
      </c>
      <c r="E21" s="26" t="s">
        <v>91</v>
      </c>
      <c r="F21" s="24" t="s">
        <v>187</v>
      </c>
      <c r="G21" s="26" t="s">
        <v>188</v>
      </c>
      <c r="H21" s="24">
        <v>70</v>
      </c>
      <c r="I21" s="23" t="s">
        <v>570</v>
      </c>
    </row>
    <row r="22" spans="1:9" x14ac:dyDescent="0.3">
      <c r="A22" s="166" t="s">
        <v>1014</v>
      </c>
      <c r="B22" s="166" t="s">
        <v>91</v>
      </c>
      <c r="C22" s="166" t="s">
        <v>166</v>
      </c>
      <c r="D22" s="166" t="s">
        <v>98</v>
      </c>
      <c r="E22" s="166" t="s">
        <v>91</v>
      </c>
      <c r="F22" s="167" t="s">
        <v>92</v>
      </c>
      <c r="G22" s="166" t="s">
        <v>1017</v>
      </c>
      <c r="H22" s="167">
        <v>40</v>
      </c>
      <c r="I22" s="166" t="s">
        <v>92</v>
      </c>
    </row>
    <row r="23" spans="1:9" x14ac:dyDescent="0.3">
      <c r="A23" s="21" t="s">
        <v>141</v>
      </c>
      <c r="B23" s="21" t="s">
        <v>91</v>
      </c>
      <c r="C23" s="21" t="s">
        <v>142</v>
      </c>
      <c r="D23" s="21" t="s">
        <v>121</v>
      </c>
      <c r="E23" s="21" t="s">
        <v>91</v>
      </c>
      <c r="F23" s="22" t="s">
        <v>92</v>
      </c>
      <c r="G23" s="21" t="s">
        <v>143</v>
      </c>
      <c r="H23" s="22">
        <v>35</v>
      </c>
      <c r="I23" s="19" t="s">
        <v>538</v>
      </c>
    </row>
    <row r="24" spans="1:9" x14ac:dyDescent="0.3">
      <c r="A24" s="26" t="s">
        <v>235</v>
      </c>
      <c r="B24" s="26" t="s">
        <v>424</v>
      </c>
      <c r="C24" s="26" t="s">
        <v>470</v>
      </c>
      <c r="D24" s="26" t="s">
        <v>471</v>
      </c>
      <c r="E24" s="26" t="s">
        <v>427</v>
      </c>
      <c r="F24" s="108" t="s">
        <v>414</v>
      </c>
      <c r="G24" s="26" t="s">
        <v>472</v>
      </c>
      <c r="H24" s="24">
        <v>70</v>
      </c>
      <c r="I24" s="23" t="s">
        <v>571</v>
      </c>
    </row>
    <row r="25" spans="1:9" x14ac:dyDescent="0.3">
      <c r="A25" s="26" t="s">
        <v>195</v>
      </c>
      <c r="B25" s="26" t="s">
        <v>91</v>
      </c>
      <c r="C25" s="26" t="s">
        <v>197</v>
      </c>
      <c r="D25" s="26" t="s">
        <v>198</v>
      </c>
      <c r="E25" s="26" t="s">
        <v>91</v>
      </c>
      <c r="F25" s="24" t="s">
        <v>199</v>
      </c>
      <c r="G25" s="26" t="s">
        <v>200</v>
      </c>
      <c r="H25" s="24">
        <v>100</v>
      </c>
      <c r="I25" s="23" t="s">
        <v>572</v>
      </c>
    </row>
    <row r="26" spans="1:9" x14ac:dyDescent="0.3">
      <c r="A26" s="21" t="s">
        <v>161</v>
      </c>
      <c r="B26" s="21" t="s">
        <v>91</v>
      </c>
      <c r="C26" s="21" t="s">
        <v>162</v>
      </c>
      <c r="D26" s="21" t="s">
        <v>98</v>
      </c>
      <c r="E26" s="21" t="s">
        <v>91</v>
      </c>
      <c r="F26" s="22" t="s">
        <v>163</v>
      </c>
      <c r="G26" s="21" t="s">
        <v>164</v>
      </c>
      <c r="H26" s="22">
        <v>55</v>
      </c>
      <c r="I26" s="19" t="s">
        <v>539</v>
      </c>
    </row>
    <row r="27" spans="1:9" x14ac:dyDescent="0.3">
      <c r="A27" s="21" t="s">
        <v>227</v>
      </c>
      <c r="B27" s="19" t="s">
        <v>59</v>
      </c>
      <c r="C27" s="19" t="s">
        <v>130</v>
      </c>
      <c r="D27" s="19" t="s">
        <v>113</v>
      </c>
      <c r="E27" s="19" t="s">
        <v>101</v>
      </c>
      <c r="F27" s="20" t="s">
        <v>92</v>
      </c>
      <c r="G27" s="19" t="s">
        <v>131</v>
      </c>
      <c r="H27" s="20">
        <v>60</v>
      </c>
      <c r="I27" s="19" t="s">
        <v>543</v>
      </c>
    </row>
    <row r="28" spans="1:9" x14ac:dyDescent="0.3">
      <c r="A28" s="11" t="s">
        <v>109</v>
      </c>
      <c r="B28" s="11" t="s">
        <v>59</v>
      </c>
      <c r="C28" s="11" t="s">
        <v>93</v>
      </c>
      <c r="D28" s="11" t="s">
        <v>110</v>
      </c>
      <c r="E28" s="11" t="s">
        <v>111</v>
      </c>
      <c r="F28" s="12" t="s">
        <v>92</v>
      </c>
      <c r="G28" s="11" t="s">
        <v>112</v>
      </c>
      <c r="H28" s="12">
        <v>30</v>
      </c>
      <c r="I28" s="11" t="s">
        <v>495</v>
      </c>
    </row>
    <row r="29" spans="1:9" x14ac:dyDescent="0.3">
      <c r="A29" s="11" t="s">
        <v>99</v>
      </c>
      <c r="B29" s="11" t="s">
        <v>59</v>
      </c>
      <c r="C29" s="11" t="s">
        <v>100</v>
      </c>
      <c r="D29" s="11" t="s">
        <v>94</v>
      </c>
      <c r="E29" s="11" t="s">
        <v>101</v>
      </c>
      <c r="F29" s="12" t="s">
        <v>92</v>
      </c>
      <c r="G29" s="11" t="s">
        <v>108</v>
      </c>
      <c r="H29" s="14">
        <v>40</v>
      </c>
      <c r="I29" s="11" t="s">
        <v>499</v>
      </c>
    </row>
    <row r="30" spans="1:9" x14ac:dyDescent="0.3">
      <c r="A30" s="23" t="s">
        <v>168</v>
      </c>
      <c r="B30" s="23" t="s">
        <v>59</v>
      </c>
      <c r="C30" s="26" t="s">
        <v>196</v>
      </c>
      <c r="D30" s="23" t="s">
        <v>169</v>
      </c>
      <c r="E30" s="23" t="s">
        <v>95</v>
      </c>
      <c r="F30" s="25" t="s">
        <v>170</v>
      </c>
      <c r="G30" s="23" t="s">
        <v>171</v>
      </c>
      <c r="H30" s="25">
        <v>70</v>
      </c>
      <c r="I30" s="23" t="s">
        <v>573</v>
      </c>
    </row>
    <row r="31" spans="1:9" x14ac:dyDescent="0.3">
      <c r="A31" s="21" t="s">
        <v>229</v>
      </c>
      <c r="B31" s="19" t="s">
        <v>59</v>
      </c>
      <c r="C31" s="19" t="s">
        <v>98</v>
      </c>
      <c r="D31" s="19" t="s">
        <v>98</v>
      </c>
      <c r="E31" s="19" t="s">
        <v>544</v>
      </c>
      <c r="F31" s="20" t="s">
        <v>92</v>
      </c>
      <c r="G31" s="19" t="s">
        <v>545</v>
      </c>
      <c r="H31" s="20">
        <v>30</v>
      </c>
      <c r="I31" s="19" t="s">
        <v>546</v>
      </c>
    </row>
    <row r="32" spans="1:9" x14ac:dyDescent="0.3">
      <c r="A32" s="21" t="s">
        <v>231</v>
      </c>
      <c r="B32" s="19" t="s">
        <v>59</v>
      </c>
      <c r="C32" s="19" t="s">
        <v>547</v>
      </c>
      <c r="D32" s="19" t="s">
        <v>98</v>
      </c>
      <c r="E32" s="19" t="s">
        <v>544</v>
      </c>
      <c r="F32" s="20" t="s">
        <v>92</v>
      </c>
      <c r="G32" s="19" t="s">
        <v>548</v>
      </c>
      <c r="H32" s="20">
        <v>40</v>
      </c>
      <c r="I32" s="19" t="s">
        <v>550</v>
      </c>
    </row>
    <row r="33" spans="1:9" x14ac:dyDescent="0.3">
      <c r="A33" s="164" t="s">
        <v>991</v>
      </c>
      <c r="B33" s="164" t="s">
        <v>91</v>
      </c>
      <c r="C33" s="164" t="s">
        <v>723</v>
      </c>
      <c r="D33" s="164" t="s">
        <v>723</v>
      </c>
      <c r="E33" s="164" t="s">
        <v>723</v>
      </c>
      <c r="F33" s="165">
        <v>1</v>
      </c>
      <c r="G33" s="164" t="s">
        <v>992</v>
      </c>
      <c r="H33" s="165">
        <v>150</v>
      </c>
      <c r="I33" s="164" t="s">
        <v>92</v>
      </c>
    </row>
    <row r="34" spans="1:9" x14ac:dyDescent="0.3">
      <c r="A34" s="164" t="s">
        <v>993</v>
      </c>
      <c r="B34" s="164" t="s">
        <v>91</v>
      </c>
      <c r="C34" s="164" t="s">
        <v>994</v>
      </c>
      <c r="D34" s="164" t="s">
        <v>995</v>
      </c>
      <c r="E34" s="164" t="s">
        <v>95</v>
      </c>
      <c r="F34" s="165" t="s">
        <v>92</v>
      </c>
      <c r="G34" s="164" t="s">
        <v>996</v>
      </c>
      <c r="H34" s="165">
        <v>120</v>
      </c>
      <c r="I34" s="164" t="s">
        <v>92</v>
      </c>
    </row>
    <row r="35" spans="1:9" x14ac:dyDescent="0.3">
      <c r="A35" s="26" t="s">
        <v>181</v>
      </c>
      <c r="B35" s="26" t="s">
        <v>91</v>
      </c>
      <c r="C35" s="26" t="s">
        <v>182</v>
      </c>
      <c r="D35" s="26" t="s">
        <v>98</v>
      </c>
      <c r="E35" s="26" t="s">
        <v>91</v>
      </c>
      <c r="F35" s="24" t="s">
        <v>92</v>
      </c>
      <c r="G35" s="26" t="s">
        <v>183</v>
      </c>
      <c r="H35" s="24">
        <v>60</v>
      </c>
      <c r="I35" s="23" t="s">
        <v>506</v>
      </c>
    </row>
    <row r="36" spans="1:9" x14ac:dyDescent="0.3">
      <c r="A36" s="11" t="s">
        <v>510</v>
      </c>
      <c r="B36" s="11" t="s">
        <v>91</v>
      </c>
      <c r="C36" s="11" t="s">
        <v>511</v>
      </c>
      <c r="D36" s="11" t="s">
        <v>512</v>
      </c>
      <c r="E36" s="11" t="s">
        <v>91</v>
      </c>
      <c r="F36" s="12" t="s">
        <v>92</v>
      </c>
      <c r="G36" s="11" t="s">
        <v>513</v>
      </c>
      <c r="H36" s="14">
        <v>30</v>
      </c>
      <c r="I36" s="11" t="s">
        <v>506</v>
      </c>
    </row>
    <row r="37" spans="1:9" x14ac:dyDescent="0.3">
      <c r="A37" s="21" t="s">
        <v>232</v>
      </c>
      <c r="B37" s="21" t="s">
        <v>91</v>
      </c>
      <c r="C37" s="21" t="s">
        <v>536</v>
      </c>
      <c r="D37" s="21" t="s">
        <v>98</v>
      </c>
      <c r="E37" s="21" t="s">
        <v>91</v>
      </c>
      <c r="F37" s="22" t="s">
        <v>92</v>
      </c>
      <c r="G37" s="21" t="s">
        <v>549</v>
      </c>
      <c r="H37" s="22">
        <v>60</v>
      </c>
      <c r="I37" s="19" t="s">
        <v>537</v>
      </c>
    </row>
    <row r="38" spans="1:9" x14ac:dyDescent="0.3">
      <c r="A38" s="13" t="s">
        <v>505</v>
      </c>
      <c r="B38" s="13" t="s">
        <v>91</v>
      </c>
      <c r="C38" s="13" t="s">
        <v>133</v>
      </c>
      <c r="D38" s="13" t="s">
        <v>94</v>
      </c>
      <c r="E38" s="13" t="s">
        <v>91</v>
      </c>
      <c r="F38" s="106" t="s">
        <v>92</v>
      </c>
      <c r="G38" s="13" t="s">
        <v>519</v>
      </c>
      <c r="H38" s="14">
        <v>30</v>
      </c>
      <c r="I38" s="110" t="s">
        <v>559</v>
      </c>
    </row>
    <row r="39" spans="1:9" x14ac:dyDescent="0.3">
      <c r="A39" s="26" t="s">
        <v>178</v>
      </c>
      <c r="B39" s="26" t="s">
        <v>59</v>
      </c>
      <c r="C39" s="26" t="s">
        <v>98</v>
      </c>
      <c r="D39" s="26" t="s">
        <v>179</v>
      </c>
      <c r="E39" s="26" t="s">
        <v>95</v>
      </c>
      <c r="F39" s="24" t="s">
        <v>92</v>
      </c>
      <c r="G39" s="26" t="s">
        <v>180</v>
      </c>
      <c r="H39" s="24">
        <v>100</v>
      </c>
      <c r="I39" s="23" t="s">
        <v>574</v>
      </c>
    </row>
    <row r="40" spans="1:9" x14ac:dyDescent="0.3">
      <c r="A40" s="13" t="s">
        <v>416</v>
      </c>
      <c r="B40" s="13" t="s">
        <v>417</v>
      </c>
      <c r="C40" s="13" t="s">
        <v>418</v>
      </c>
      <c r="D40" s="13" t="s">
        <v>420</v>
      </c>
      <c r="E40" s="13" t="s">
        <v>421</v>
      </c>
      <c r="F40" s="106" t="s">
        <v>422</v>
      </c>
      <c r="G40" s="13" t="s">
        <v>423</v>
      </c>
      <c r="H40" s="14">
        <v>15</v>
      </c>
      <c r="I40" s="11" t="s">
        <v>496</v>
      </c>
    </row>
    <row r="41" spans="1:9" x14ac:dyDescent="0.3">
      <c r="A41" s="21" t="s">
        <v>442</v>
      </c>
      <c r="B41" s="21" t="s">
        <v>443</v>
      </c>
      <c r="C41" s="21" t="s">
        <v>444</v>
      </c>
      <c r="D41" s="21" t="s">
        <v>445</v>
      </c>
      <c r="E41" s="21" t="s">
        <v>446</v>
      </c>
      <c r="F41" s="107" t="s">
        <v>447</v>
      </c>
      <c r="G41" s="21" t="s">
        <v>448</v>
      </c>
      <c r="H41" s="20">
        <v>60</v>
      </c>
      <c r="I41" s="19" t="s">
        <v>551</v>
      </c>
    </row>
    <row r="42" spans="1:9" x14ac:dyDescent="0.3">
      <c r="A42" s="21" t="s">
        <v>225</v>
      </c>
      <c r="B42" s="21" t="s">
        <v>437</v>
      </c>
      <c r="C42" s="21" t="s">
        <v>438</v>
      </c>
      <c r="D42" s="21" t="s">
        <v>439</v>
      </c>
      <c r="E42" s="21" t="s">
        <v>440</v>
      </c>
      <c r="F42" s="107" t="s">
        <v>414</v>
      </c>
      <c r="G42" s="21" t="s">
        <v>441</v>
      </c>
      <c r="H42" s="20">
        <v>15</v>
      </c>
      <c r="I42" s="19" t="s">
        <v>552</v>
      </c>
    </row>
    <row r="43" spans="1:9" x14ac:dyDescent="0.3">
      <c r="A43" s="164" t="s">
        <v>997</v>
      </c>
      <c r="B43" s="164" t="s">
        <v>91</v>
      </c>
      <c r="C43" s="164" t="s">
        <v>998</v>
      </c>
      <c r="D43" s="164" t="s">
        <v>999</v>
      </c>
      <c r="E43" s="164" t="s">
        <v>91</v>
      </c>
      <c r="F43" s="165" t="s">
        <v>1000</v>
      </c>
      <c r="G43" s="164" t="s">
        <v>1001</v>
      </c>
      <c r="H43" s="165">
        <v>150</v>
      </c>
      <c r="I43" s="164" t="s">
        <v>92</v>
      </c>
    </row>
    <row r="44" spans="1:9" x14ac:dyDescent="0.3">
      <c r="A44" s="13" t="s">
        <v>429</v>
      </c>
      <c r="B44" s="13" t="s">
        <v>410</v>
      </c>
      <c r="C44" s="13" t="s">
        <v>430</v>
      </c>
      <c r="D44" s="13" t="s">
        <v>431</v>
      </c>
      <c r="E44" s="13" t="s">
        <v>432</v>
      </c>
      <c r="F44" s="106" t="s">
        <v>414</v>
      </c>
      <c r="G44" s="13" t="s">
        <v>433</v>
      </c>
      <c r="H44" s="14">
        <v>30</v>
      </c>
      <c r="I44" s="11" t="s">
        <v>498</v>
      </c>
    </row>
    <row r="45" spans="1:9" x14ac:dyDescent="0.3">
      <c r="A45" s="26" t="s">
        <v>192</v>
      </c>
      <c r="B45" s="26" t="s">
        <v>91</v>
      </c>
      <c r="C45" s="26" t="s">
        <v>193</v>
      </c>
      <c r="D45" s="26" t="s">
        <v>122</v>
      </c>
      <c r="E45" s="26" t="s">
        <v>91</v>
      </c>
      <c r="F45" s="24" t="s">
        <v>92</v>
      </c>
      <c r="G45" s="26" t="s">
        <v>194</v>
      </c>
      <c r="H45" s="24">
        <v>90</v>
      </c>
      <c r="I45" s="23" t="s">
        <v>578</v>
      </c>
    </row>
    <row r="46" spans="1:9" x14ac:dyDescent="0.3">
      <c r="A46" s="21" t="s">
        <v>139</v>
      </c>
      <c r="B46" s="21" t="s">
        <v>91</v>
      </c>
      <c r="C46" s="21" t="s">
        <v>133</v>
      </c>
      <c r="D46" s="21" t="s">
        <v>121</v>
      </c>
      <c r="E46" s="21" t="s">
        <v>91</v>
      </c>
      <c r="F46" s="22" t="s">
        <v>92</v>
      </c>
      <c r="G46" s="21" t="s">
        <v>140</v>
      </c>
      <c r="H46" s="22">
        <v>40</v>
      </c>
      <c r="I46" s="19" t="s">
        <v>553</v>
      </c>
    </row>
    <row r="47" spans="1:9" x14ac:dyDescent="0.3">
      <c r="A47" s="13" t="s">
        <v>507</v>
      </c>
      <c r="B47" s="13" t="s">
        <v>91</v>
      </c>
      <c r="C47" s="13" t="s">
        <v>514</v>
      </c>
      <c r="D47" s="13" t="s">
        <v>113</v>
      </c>
      <c r="E47" s="13" t="s">
        <v>91</v>
      </c>
      <c r="F47" s="106" t="s">
        <v>92</v>
      </c>
      <c r="G47" s="13" t="s">
        <v>515</v>
      </c>
      <c r="H47" s="14">
        <v>25</v>
      </c>
      <c r="I47" s="11" t="s">
        <v>553</v>
      </c>
    </row>
    <row r="48" spans="1:9" x14ac:dyDescent="0.3">
      <c r="A48" s="19" t="s">
        <v>127</v>
      </c>
      <c r="B48" s="19" t="s">
        <v>59</v>
      </c>
      <c r="C48" s="19" t="s">
        <v>128</v>
      </c>
      <c r="D48" s="19" t="s">
        <v>98</v>
      </c>
      <c r="E48" s="19" t="s">
        <v>95</v>
      </c>
      <c r="F48" s="20" t="s">
        <v>92</v>
      </c>
      <c r="G48" s="19" t="s">
        <v>129</v>
      </c>
      <c r="H48" s="20">
        <v>45</v>
      </c>
      <c r="I48" s="19" t="s">
        <v>555</v>
      </c>
    </row>
    <row r="49" spans="1:9" x14ac:dyDescent="0.3">
      <c r="A49" s="13" t="s">
        <v>114</v>
      </c>
      <c r="B49" s="13" t="s">
        <v>91</v>
      </c>
      <c r="C49" s="13" t="s">
        <v>115</v>
      </c>
      <c r="D49" s="13" t="s">
        <v>94</v>
      </c>
      <c r="E49" s="13" t="s">
        <v>91</v>
      </c>
      <c r="F49" s="14" t="s">
        <v>92</v>
      </c>
      <c r="G49" s="13" t="s">
        <v>116</v>
      </c>
      <c r="H49" s="14">
        <v>10</v>
      </c>
      <c r="I49" s="11" t="s">
        <v>500</v>
      </c>
    </row>
    <row r="50" spans="1:9" x14ac:dyDescent="0.3">
      <c r="A50" s="26" t="s">
        <v>575</v>
      </c>
      <c r="B50" s="26" t="s">
        <v>59</v>
      </c>
      <c r="C50" s="26" t="s">
        <v>121</v>
      </c>
      <c r="D50" s="26" t="s">
        <v>122</v>
      </c>
      <c r="E50" s="26" t="s">
        <v>95</v>
      </c>
      <c r="F50" s="24" t="s">
        <v>92</v>
      </c>
      <c r="G50" s="26" t="s">
        <v>576</v>
      </c>
      <c r="H50" s="24">
        <v>70</v>
      </c>
      <c r="I50" s="23" t="s">
        <v>577</v>
      </c>
    </row>
    <row r="51" spans="1:9" x14ac:dyDescent="0.3">
      <c r="A51" s="26" t="s">
        <v>184</v>
      </c>
      <c r="B51" s="26" t="s">
        <v>466</v>
      </c>
      <c r="C51" s="26" t="s">
        <v>467</v>
      </c>
      <c r="D51" s="26" t="s">
        <v>468</v>
      </c>
      <c r="E51" s="26" t="s">
        <v>432</v>
      </c>
      <c r="F51" s="108" t="s">
        <v>414</v>
      </c>
      <c r="G51" s="26" t="s">
        <v>469</v>
      </c>
      <c r="H51" s="24">
        <v>60</v>
      </c>
      <c r="I51" s="23" t="s">
        <v>579</v>
      </c>
    </row>
    <row r="52" spans="1:9" x14ac:dyDescent="0.3">
      <c r="A52" s="13" t="s">
        <v>509</v>
      </c>
      <c r="B52" s="13" t="s">
        <v>59</v>
      </c>
      <c r="C52" s="13" t="s">
        <v>93</v>
      </c>
      <c r="D52" s="13" t="s">
        <v>94</v>
      </c>
      <c r="E52" s="13" t="s">
        <v>95</v>
      </c>
      <c r="F52" s="14" t="s">
        <v>92</v>
      </c>
      <c r="G52" s="13" t="s">
        <v>516</v>
      </c>
      <c r="H52" s="14">
        <v>20</v>
      </c>
      <c r="I52" s="11" t="s">
        <v>554</v>
      </c>
    </row>
    <row r="53" spans="1:9" x14ac:dyDescent="0.3">
      <c r="A53" s="13" t="s">
        <v>508</v>
      </c>
      <c r="B53" s="13" t="s">
        <v>59</v>
      </c>
      <c r="C53" s="13" t="s">
        <v>517</v>
      </c>
      <c r="D53" s="13" t="s">
        <v>94</v>
      </c>
      <c r="E53" s="13" t="s">
        <v>95</v>
      </c>
      <c r="F53" s="14" t="s">
        <v>92</v>
      </c>
      <c r="G53" s="13" t="s">
        <v>518</v>
      </c>
      <c r="H53" s="14">
        <v>20</v>
      </c>
      <c r="I53" s="11" t="s">
        <v>554</v>
      </c>
    </row>
    <row r="54" spans="1:9" x14ac:dyDescent="0.3">
      <c r="A54" s="13" t="s">
        <v>222</v>
      </c>
      <c r="B54" s="13" t="s">
        <v>410</v>
      </c>
      <c r="C54" s="13" t="s">
        <v>411</v>
      </c>
      <c r="D54" s="13" t="s">
        <v>412</v>
      </c>
      <c r="E54" s="13" t="s">
        <v>413</v>
      </c>
      <c r="F54" s="106" t="s">
        <v>414</v>
      </c>
      <c r="G54" s="13" t="s">
        <v>415</v>
      </c>
      <c r="H54" s="14">
        <v>20</v>
      </c>
      <c r="I54" s="11" t="s">
        <v>497</v>
      </c>
    </row>
    <row r="55" spans="1:9" x14ac:dyDescent="0.3">
      <c r="A55" s="21" t="s">
        <v>226</v>
      </c>
      <c r="B55" s="21" t="s">
        <v>449</v>
      </c>
      <c r="C55" s="21" t="s">
        <v>450</v>
      </c>
      <c r="D55" s="21" t="s">
        <v>451</v>
      </c>
      <c r="E55" s="21" t="s">
        <v>421</v>
      </c>
      <c r="F55" s="107" t="s">
        <v>422</v>
      </c>
      <c r="G55" s="21" t="s">
        <v>452</v>
      </c>
      <c r="H55" s="20">
        <v>50</v>
      </c>
      <c r="I55" s="19" t="s">
        <v>554</v>
      </c>
    </row>
    <row r="56" spans="1:9" x14ac:dyDescent="0.3">
      <c r="A56" s="11" t="s">
        <v>96</v>
      </c>
      <c r="B56" s="11" t="s">
        <v>59</v>
      </c>
      <c r="C56" s="11" t="s">
        <v>97</v>
      </c>
      <c r="D56" s="11" t="s">
        <v>98</v>
      </c>
      <c r="E56" s="11" t="s">
        <v>95</v>
      </c>
      <c r="F56" s="12" t="s">
        <v>92</v>
      </c>
      <c r="G56" s="11" t="s">
        <v>107</v>
      </c>
      <c r="H56" s="14">
        <v>20</v>
      </c>
      <c r="I56" s="11" t="s">
        <v>494</v>
      </c>
    </row>
    <row r="57" spans="1:9" x14ac:dyDescent="0.3">
      <c r="A57" s="166" t="s">
        <v>1015</v>
      </c>
      <c r="B57" s="166" t="s">
        <v>91</v>
      </c>
      <c r="C57" s="166" t="s">
        <v>1016</v>
      </c>
      <c r="D57" s="166" t="s">
        <v>113</v>
      </c>
      <c r="E57" s="166" t="s">
        <v>91</v>
      </c>
      <c r="F57" s="167" t="s">
        <v>92</v>
      </c>
      <c r="G57" s="166" t="s">
        <v>1018</v>
      </c>
      <c r="H57" s="167">
        <v>60</v>
      </c>
      <c r="I57" s="166" t="s">
        <v>92</v>
      </c>
    </row>
    <row r="58" spans="1:9" x14ac:dyDescent="0.3">
      <c r="A58" s="164" t="s">
        <v>1005</v>
      </c>
      <c r="B58" s="164" t="s">
        <v>59</v>
      </c>
      <c r="C58" s="164" t="s">
        <v>1006</v>
      </c>
      <c r="D58" s="164" t="s">
        <v>1007</v>
      </c>
      <c r="E58" s="164" t="s">
        <v>111</v>
      </c>
      <c r="F58" s="165" t="s">
        <v>92</v>
      </c>
      <c r="G58" s="164" t="s">
        <v>1008</v>
      </c>
      <c r="H58" s="165">
        <v>120</v>
      </c>
      <c r="I58" s="164" t="s">
        <v>92</v>
      </c>
    </row>
    <row r="59" spans="1:9" x14ac:dyDescent="0.3">
      <c r="A59" s="26" t="s">
        <v>172</v>
      </c>
      <c r="B59" s="26" t="s">
        <v>59</v>
      </c>
      <c r="C59" s="26" t="s">
        <v>173</v>
      </c>
      <c r="D59" s="26" t="s">
        <v>94</v>
      </c>
      <c r="E59" s="26" t="s">
        <v>101</v>
      </c>
      <c r="F59" s="24" t="s">
        <v>92</v>
      </c>
      <c r="G59" s="26" t="s">
        <v>174</v>
      </c>
      <c r="H59" s="24">
        <v>90</v>
      </c>
      <c r="I59" s="23" t="s">
        <v>580</v>
      </c>
    </row>
    <row r="60" spans="1:9" x14ac:dyDescent="0.3">
      <c r="A60" s="26" t="s">
        <v>461</v>
      </c>
      <c r="B60" s="26" t="s">
        <v>456</v>
      </c>
      <c r="C60" s="26" t="s">
        <v>457</v>
      </c>
      <c r="D60" s="26" t="s">
        <v>458</v>
      </c>
      <c r="E60" s="26" t="s">
        <v>419</v>
      </c>
      <c r="F60" s="108" t="s">
        <v>414</v>
      </c>
      <c r="G60" s="26" t="s">
        <v>459</v>
      </c>
      <c r="H60" s="25">
        <v>70</v>
      </c>
      <c r="I60" s="23" t="s">
        <v>577</v>
      </c>
    </row>
    <row r="61" spans="1:9" x14ac:dyDescent="0.3">
      <c r="A61" s="21" t="s">
        <v>157</v>
      </c>
      <c r="B61" s="21" t="s">
        <v>91</v>
      </c>
      <c r="C61" s="21" t="s">
        <v>159</v>
      </c>
      <c r="D61" s="21" t="s">
        <v>97</v>
      </c>
      <c r="E61" s="21" t="s">
        <v>91</v>
      </c>
      <c r="F61" s="22" t="s">
        <v>92</v>
      </c>
      <c r="G61" s="21" t="s">
        <v>158</v>
      </c>
      <c r="H61" s="22">
        <v>40</v>
      </c>
      <c r="I61" s="19" t="s">
        <v>556</v>
      </c>
    </row>
    <row r="62" spans="1:9" x14ac:dyDescent="0.3">
      <c r="A62" s="164" t="s">
        <v>1009</v>
      </c>
      <c r="B62" s="164" t="s">
        <v>59</v>
      </c>
      <c r="C62" s="164" t="s">
        <v>1010</v>
      </c>
      <c r="D62" s="164" t="s">
        <v>113</v>
      </c>
      <c r="E62" s="164" t="s">
        <v>101</v>
      </c>
      <c r="F62" s="165" t="s">
        <v>92</v>
      </c>
      <c r="G62" s="164" t="s">
        <v>1011</v>
      </c>
      <c r="H62" s="165">
        <v>150</v>
      </c>
      <c r="I62" s="164" t="s">
        <v>92</v>
      </c>
    </row>
    <row r="63" spans="1:9" x14ac:dyDescent="0.3">
      <c r="A63" s="26" t="s">
        <v>175</v>
      </c>
      <c r="B63" s="26" t="s">
        <v>59</v>
      </c>
      <c r="C63" s="26" t="s">
        <v>176</v>
      </c>
      <c r="D63" s="26" t="s">
        <v>176</v>
      </c>
      <c r="E63" s="26" t="s">
        <v>95</v>
      </c>
      <c r="F63" s="24" t="s">
        <v>92</v>
      </c>
      <c r="G63" s="26" t="s">
        <v>177</v>
      </c>
      <c r="H63" s="24">
        <v>80</v>
      </c>
      <c r="I63" s="23" t="s">
        <v>581</v>
      </c>
    </row>
    <row r="64" spans="1:9" x14ac:dyDescent="0.3">
      <c r="A64" s="19" t="s">
        <v>123</v>
      </c>
      <c r="B64" s="19" t="s">
        <v>59</v>
      </c>
      <c r="C64" s="19" t="s">
        <v>124</v>
      </c>
      <c r="D64" s="19" t="s">
        <v>125</v>
      </c>
      <c r="E64" s="19" t="s">
        <v>95</v>
      </c>
      <c r="F64" s="20" t="s">
        <v>92</v>
      </c>
      <c r="G64" s="19" t="s">
        <v>126</v>
      </c>
      <c r="H64" s="20">
        <v>70</v>
      </c>
      <c r="I64" s="19" t="s">
        <v>557</v>
      </c>
    </row>
    <row r="65" spans="1:9" x14ac:dyDescent="0.3">
      <c r="A65" s="11" t="s">
        <v>219</v>
      </c>
      <c r="B65" s="11" t="s">
        <v>59</v>
      </c>
      <c r="C65" s="11" t="s">
        <v>220</v>
      </c>
      <c r="D65" s="11" t="s">
        <v>113</v>
      </c>
      <c r="E65" s="11" t="s">
        <v>95</v>
      </c>
      <c r="F65" s="12" t="s">
        <v>92</v>
      </c>
      <c r="G65" s="11" t="s">
        <v>221</v>
      </c>
      <c r="H65" s="14">
        <v>30</v>
      </c>
      <c r="I65" s="11" t="s">
        <v>493</v>
      </c>
    </row>
    <row r="66" spans="1:9" x14ac:dyDescent="0.3">
      <c r="A66" s="23" t="s">
        <v>582</v>
      </c>
      <c r="B66" s="23" t="s">
        <v>91</v>
      </c>
      <c r="C66" s="23" t="s">
        <v>583</v>
      </c>
      <c r="D66" s="23">
        <v>1</v>
      </c>
      <c r="E66" s="23" t="s">
        <v>91</v>
      </c>
      <c r="F66" s="25" t="s">
        <v>92</v>
      </c>
      <c r="G66" s="23" t="s">
        <v>584</v>
      </c>
      <c r="H66" s="25">
        <v>65</v>
      </c>
      <c r="I66" s="23" t="s">
        <v>92</v>
      </c>
    </row>
    <row r="67" spans="1:9" x14ac:dyDescent="0.3">
      <c r="A67" s="21" t="s">
        <v>228</v>
      </c>
      <c r="B67" s="21" t="s">
        <v>453</v>
      </c>
      <c r="C67" s="21" t="s">
        <v>454</v>
      </c>
      <c r="D67" s="21">
        <v>2.2000000000000002</v>
      </c>
      <c r="E67" s="21" t="s">
        <v>427</v>
      </c>
      <c r="F67" s="107" t="s">
        <v>414</v>
      </c>
      <c r="G67" s="21" t="s">
        <v>455</v>
      </c>
      <c r="H67" s="22">
        <v>45</v>
      </c>
      <c r="I67" s="19" t="s">
        <v>558</v>
      </c>
    </row>
    <row r="68" spans="1:9" x14ac:dyDescent="0.3">
      <c r="A68" s="21" t="s">
        <v>165</v>
      </c>
      <c r="B68" s="21" t="s">
        <v>91</v>
      </c>
      <c r="C68" s="21" t="s">
        <v>166</v>
      </c>
      <c r="D68" s="21" t="s">
        <v>98</v>
      </c>
      <c r="E68" s="21" t="s">
        <v>91</v>
      </c>
      <c r="F68" s="22" t="s">
        <v>92</v>
      </c>
      <c r="G68" s="21" t="s">
        <v>167</v>
      </c>
      <c r="H68" s="22">
        <v>50</v>
      </c>
      <c r="I68" s="19" t="s">
        <v>559</v>
      </c>
    </row>
    <row r="69" spans="1:9" x14ac:dyDescent="0.3">
      <c r="A69" s="21" t="s">
        <v>540</v>
      </c>
      <c r="B69" s="21" t="s">
        <v>91</v>
      </c>
      <c r="C69" s="21" t="s">
        <v>541</v>
      </c>
      <c r="D69" s="21" t="s">
        <v>98</v>
      </c>
      <c r="E69" s="21" t="s">
        <v>91</v>
      </c>
      <c r="F69" s="107" t="s">
        <v>92</v>
      </c>
      <c r="G69" s="21" t="s">
        <v>542</v>
      </c>
      <c r="H69" s="22">
        <v>50</v>
      </c>
      <c r="I69" s="19" t="s">
        <v>92</v>
      </c>
    </row>
  </sheetData>
  <sortState xmlns:xlrd2="http://schemas.microsoft.com/office/spreadsheetml/2017/richdata2" ref="A2:I69">
    <sortCondition ref="A1:A69"/>
  </sortState>
  <dataValidations disablePrompts="1" count="1">
    <dataValidation type="list" allowBlank="1" showInputMessage="1" showErrorMessage="1" sqref="I6" xr:uid="{746D6E12-5F30-4C70-AFC6-00E72FA117F4}">
      <formula1>$B$2:$Q$2</formula1>
    </dataValidation>
  </dataValidations>
  <hyperlinks>
    <hyperlink ref="I5" r:id="rId1" xr:uid="{3D0C0513-EA3D-4752-A077-9EB445D00207}"/>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DEC53-8829-4C09-B040-FDCE349D7BD1}">
  <dimension ref="A1:F51"/>
  <sheetViews>
    <sheetView workbookViewId="0">
      <pane ySplit="1" topLeftCell="A2" activePane="bottomLeft" state="frozen"/>
      <selection pane="bottomLeft" activeCell="A42" sqref="A42"/>
    </sheetView>
  </sheetViews>
  <sheetFormatPr baseColWidth="10" defaultRowHeight="13" x14ac:dyDescent="0.3"/>
  <cols>
    <col min="1" max="1" width="36.8984375" bestFit="1" customWidth="1"/>
    <col min="2" max="2" width="14.19921875" bestFit="1" customWidth="1"/>
    <col min="3" max="3" width="11.09765625" bestFit="1" customWidth="1"/>
    <col min="4" max="4" width="36.09765625" bestFit="1" customWidth="1"/>
    <col min="5" max="5" width="69.69921875" bestFit="1" customWidth="1"/>
    <col min="6" max="6" width="11.19921875" style="1"/>
  </cols>
  <sheetData>
    <row r="1" spans="1:6" x14ac:dyDescent="0.3">
      <c r="A1" s="4" t="s">
        <v>203</v>
      </c>
      <c r="B1" s="4" t="s">
        <v>655</v>
      </c>
      <c r="C1" s="4" t="s">
        <v>86</v>
      </c>
      <c r="D1" s="4" t="s">
        <v>202</v>
      </c>
      <c r="E1" s="4" t="s">
        <v>208</v>
      </c>
      <c r="F1" s="28" t="s">
        <v>205</v>
      </c>
    </row>
    <row r="2" spans="1:6" x14ac:dyDescent="0.3">
      <c r="A2" t="s">
        <v>1028</v>
      </c>
      <c r="B2" t="s">
        <v>1029</v>
      </c>
      <c r="C2" t="s">
        <v>1030</v>
      </c>
      <c r="D2" t="s">
        <v>1031</v>
      </c>
      <c r="E2" s="4" t="s">
        <v>92</v>
      </c>
      <c r="F2" s="1" t="s">
        <v>1032</v>
      </c>
    </row>
    <row r="3" spans="1:6" x14ac:dyDescent="0.3">
      <c r="A3" t="s">
        <v>1033</v>
      </c>
      <c r="B3" t="s">
        <v>1029</v>
      </c>
      <c r="C3" t="s">
        <v>1030</v>
      </c>
      <c r="D3" t="s">
        <v>1034</v>
      </c>
      <c r="E3" t="s">
        <v>1134</v>
      </c>
      <c r="F3" s="1" t="s">
        <v>1035</v>
      </c>
    </row>
    <row r="4" spans="1:6" x14ac:dyDescent="0.3">
      <c r="A4" t="s">
        <v>1036</v>
      </c>
      <c r="B4" t="s">
        <v>1029</v>
      </c>
      <c r="C4" t="s">
        <v>1037</v>
      </c>
      <c r="D4" t="s">
        <v>1038</v>
      </c>
      <c r="E4" s="4" t="s">
        <v>92</v>
      </c>
      <c r="F4" s="1" t="s">
        <v>1032</v>
      </c>
    </row>
    <row r="5" spans="1:6" x14ac:dyDescent="0.3">
      <c r="A5" t="s">
        <v>1039</v>
      </c>
      <c r="B5" t="s">
        <v>1029</v>
      </c>
      <c r="C5" t="s">
        <v>1037</v>
      </c>
      <c r="D5" t="s">
        <v>1040</v>
      </c>
      <c r="E5" s="4" t="s">
        <v>92</v>
      </c>
      <c r="F5" s="1" t="s">
        <v>1035</v>
      </c>
    </row>
    <row r="6" spans="1:6" x14ac:dyDescent="0.3">
      <c r="A6" t="s">
        <v>1041</v>
      </c>
      <c r="B6" t="s">
        <v>1029</v>
      </c>
      <c r="C6" t="s">
        <v>1037</v>
      </c>
      <c r="D6" t="s">
        <v>1040</v>
      </c>
      <c r="E6" s="4" t="s">
        <v>92</v>
      </c>
      <c r="F6" s="1" t="s">
        <v>1035</v>
      </c>
    </row>
    <row r="7" spans="1:6" x14ac:dyDescent="0.3">
      <c r="A7" t="s">
        <v>1042</v>
      </c>
      <c r="B7" t="s">
        <v>1029</v>
      </c>
      <c r="C7" t="s">
        <v>1037</v>
      </c>
      <c r="D7" t="s">
        <v>1043</v>
      </c>
      <c r="E7" s="4" t="s">
        <v>92</v>
      </c>
      <c r="F7" s="1" t="s">
        <v>1044</v>
      </c>
    </row>
    <row r="8" spans="1:6" x14ac:dyDescent="0.3">
      <c r="A8" t="s">
        <v>1045</v>
      </c>
      <c r="B8" t="s">
        <v>1029</v>
      </c>
      <c r="C8" t="s">
        <v>1030</v>
      </c>
      <c r="D8" t="s">
        <v>1046</v>
      </c>
      <c r="E8" s="4" t="s">
        <v>1135</v>
      </c>
      <c r="F8" s="1" t="s">
        <v>1035</v>
      </c>
    </row>
    <row r="9" spans="1:6" x14ac:dyDescent="0.3">
      <c r="A9" t="s">
        <v>1047</v>
      </c>
      <c r="B9" t="s">
        <v>1029</v>
      </c>
      <c r="C9" t="s">
        <v>1030</v>
      </c>
      <c r="D9" t="s">
        <v>1048</v>
      </c>
      <c r="E9" s="4" t="s">
        <v>1144</v>
      </c>
      <c r="F9" s="1" t="s">
        <v>1035</v>
      </c>
    </row>
    <row r="10" spans="1:6" x14ac:dyDescent="0.3">
      <c r="A10" t="s">
        <v>1049</v>
      </c>
      <c r="B10" t="s">
        <v>1029</v>
      </c>
      <c r="C10" t="s">
        <v>1037</v>
      </c>
      <c r="D10" s="4" t="s">
        <v>1106</v>
      </c>
      <c r="E10" s="4" t="s">
        <v>1119</v>
      </c>
      <c r="F10" s="1" t="s">
        <v>1050</v>
      </c>
    </row>
    <row r="11" spans="1:6" x14ac:dyDescent="0.3">
      <c r="A11" t="s">
        <v>1051</v>
      </c>
      <c r="B11" t="s">
        <v>1029</v>
      </c>
      <c r="C11" t="s">
        <v>1037</v>
      </c>
      <c r="D11" t="s">
        <v>1052</v>
      </c>
      <c r="E11" s="4" t="s">
        <v>1120</v>
      </c>
      <c r="F11" s="1" t="s">
        <v>1032</v>
      </c>
    </row>
    <row r="12" spans="1:6" x14ac:dyDescent="0.3">
      <c r="A12" t="s">
        <v>212</v>
      </c>
      <c r="B12" t="s">
        <v>1053</v>
      </c>
      <c r="D12" t="s">
        <v>1054</v>
      </c>
      <c r="E12" s="4" t="s">
        <v>92</v>
      </c>
      <c r="F12" s="1" t="s">
        <v>1035</v>
      </c>
    </row>
    <row r="13" spans="1:6" x14ac:dyDescent="0.3">
      <c r="A13" t="s">
        <v>209</v>
      </c>
      <c r="B13" t="s">
        <v>1053</v>
      </c>
      <c r="D13" t="s">
        <v>1055</v>
      </c>
      <c r="E13" s="4" t="s">
        <v>92</v>
      </c>
      <c r="F13" s="1" t="s">
        <v>1035</v>
      </c>
    </row>
    <row r="14" spans="1:6" x14ac:dyDescent="0.3">
      <c r="A14" t="s">
        <v>216</v>
      </c>
      <c r="B14" t="s">
        <v>1053</v>
      </c>
      <c r="D14" t="s">
        <v>1056</v>
      </c>
      <c r="E14" s="4" t="s">
        <v>1136</v>
      </c>
      <c r="F14" s="1" t="s">
        <v>1057</v>
      </c>
    </row>
    <row r="15" spans="1:6" x14ac:dyDescent="0.3">
      <c r="A15" t="s">
        <v>204</v>
      </c>
      <c r="B15" t="s">
        <v>1053</v>
      </c>
      <c r="D15" s="4" t="s">
        <v>1107</v>
      </c>
      <c r="E15" t="s">
        <v>1121</v>
      </c>
      <c r="F15" s="1" t="s">
        <v>1035</v>
      </c>
    </row>
    <row r="16" spans="1:6" x14ac:dyDescent="0.3">
      <c r="A16" t="s">
        <v>206</v>
      </c>
      <c r="B16" t="s">
        <v>1053</v>
      </c>
      <c r="D16" s="4" t="s">
        <v>1108</v>
      </c>
      <c r="E16" t="s">
        <v>1121</v>
      </c>
      <c r="F16" s="1" t="s">
        <v>1035</v>
      </c>
    </row>
    <row r="17" spans="1:6" x14ac:dyDescent="0.3">
      <c r="A17" t="s">
        <v>1058</v>
      </c>
      <c r="B17" t="s">
        <v>1029</v>
      </c>
      <c r="C17" t="s">
        <v>1037</v>
      </c>
      <c r="D17" t="s">
        <v>1059</v>
      </c>
      <c r="E17" s="4" t="s">
        <v>92</v>
      </c>
      <c r="F17" s="1" t="s">
        <v>1035</v>
      </c>
    </row>
    <row r="18" spans="1:6" x14ac:dyDescent="0.3">
      <c r="A18" t="s">
        <v>1060</v>
      </c>
      <c r="B18" t="s">
        <v>1029</v>
      </c>
      <c r="C18" t="s">
        <v>1037</v>
      </c>
      <c r="D18" t="s">
        <v>1056</v>
      </c>
      <c r="E18" s="4" t="s">
        <v>1122</v>
      </c>
      <c r="F18" s="1" t="s">
        <v>1050</v>
      </c>
    </row>
    <row r="19" spans="1:6" x14ac:dyDescent="0.3">
      <c r="A19" t="s">
        <v>1061</v>
      </c>
      <c r="B19" t="s">
        <v>1029</v>
      </c>
      <c r="C19" t="s">
        <v>1037</v>
      </c>
      <c r="D19" s="4" t="s">
        <v>1109</v>
      </c>
      <c r="E19" s="4" t="s">
        <v>1123</v>
      </c>
      <c r="F19" s="1" t="s">
        <v>1044</v>
      </c>
    </row>
    <row r="20" spans="1:6" x14ac:dyDescent="0.3">
      <c r="A20" t="s">
        <v>1062</v>
      </c>
      <c r="B20" t="s">
        <v>1029</v>
      </c>
      <c r="C20" t="s">
        <v>1030</v>
      </c>
      <c r="D20" t="s">
        <v>1063</v>
      </c>
      <c r="E20" t="s">
        <v>1124</v>
      </c>
      <c r="F20" s="1" t="s">
        <v>1035</v>
      </c>
    </row>
    <row r="21" spans="1:6" x14ac:dyDescent="0.3">
      <c r="A21" t="s">
        <v>1064</v>
      </c>
      <c r="B21" t="s">
        <v>1029</v>
      </c>
      <c r="C21" t="s">
        <v>1037</v>
      </c>
      <c r="D21" t="s">
        <v>1065</v>
      </c>
      <c r="E21" t="s">
        <v>1125</v>
      </c>
      <c r="F21" s="1" t="s">
        <v>1050</v>
      </c>
    </row>
    <row r="22" spans="1:6" x14ac:dyDescent="0.3">
      <c r="A22" t="s">
        <v>1066</v>
      </c>
      <c r="B22" t="s">
        <v>1029</v>
      </c>
      <c r="C22" t="s">
        <v>1030</v>
      </c>
      <c r="D22" t="s">
        <v>1067</v>
      </c>
      <c r="E22" t="s">
        <v>1126</v>
      </c>
      <c r="F22" s="1" t="s">
        <v>1032</v>
      </c>
    </row>
    <row r="23" spans="1:6" x14ac:dyDescent="0.3">
      <c r="A23" t="s">
        <v>1068</v>
      </c>
      <c r="B23" t="s">
        <v>1029</v>
      </c>
      <c r="C23" t="s">
        <v>1037</v>
      </c>
      <c r="D23" t="s">
        <v>1031</v>
      </c>
      <c r="E23" t="s">
        <v>1127</v>
      </c>
      <c r="F23" s="1" t="s">
        <v>1032</v>
      </c>
    </row>
    <row r="24" spans="1:6" x14ac:dyDescent="0.3">
      <c r="A24" t="s">
        <v>1069</v>
      </c>
      <c r="B24" t="s">
        <v>1029</v>
      </c>
      <c r="C24" t="s">
        <v>1037</v>
      </c>
      <c r="D24" t="s">
        <v>1070</v>
      </c>
      <c r="E24" t="s">
        <v>1128</v>
      </c>
      <c r="F24" s="1" t="s">
        <v>1044</v>
      </c>
    </row>
    <row r="25" spans="1:6" x14ac:dyDescent="0.3">
      <c r="A25" t="s">
        <v>1071</v>
      </c>
      <c r="B25" t="s">
        <v>1029</v>
      </c>
      <c r="C25" t="s">
        <v>1037</v>
      </c>
      <c r="D25" t="s">
        <v>1072</v>
      </c>
      <c r="E25" t="s">
        <v>1129</v>
      </c>
      <c r="F25" s="1" t="s">
        <v>1032</v>
      </c>
    </row>
    <row r="26" spans="1:6" x14ac:dyDescent="0.3">
      <c r="A26" t="s">
        <v>1073</v>
      </c>
      <c r="B26" t="s">
        <v>1029</v>
      </c>
      <c r="C26" t="s">
        <v>1037</v>
      </c>
      <c r="D26" t="s">
        <v>1040</v>
      </c>
      <c r="E26" s="4" t="s">
        <v>92</v>
      </c>
      <c r="F26" s="1" t="s">
        <v>1035</v>
      </c>
    </row>
    <row r="27" spans="1:6" x14ac:dyDescent="0.3">
      <c r="A27" t="s">
        <v>1074</v>
      </c>
      <c r="B27" t="s">
        <v>1029</v>
      </c>
      <c r="C27" t="s">
        <v>1030</v>
      </c>
      <c r="D27" s="4" t="s">
        <v>1110</v>
      </c>
      <c r="E27" s="4" t="s">
        <v>92</v>
      </c>
      <c r="F27" s="1" t="s">
        <v>1050</v>
      </c>
    </row>
    <row r="28" spans="1:6" x14ac:dyDescent="0.3">
      <c r="A28" t="s">
        <v>213</v>
      </c>
      <c r="B28" t="s">
        <v>1053</v>
      </c>
      <c r="D28" t="s">
        <v>1075</v>
      </c>
      <c r="E28" t="s">
        <v>1130</v>
      </c>
      <c r="F28" s="1" t="s">
        <v>1050</v>
      </c>
    </row>
    <row r="29" spans="1:6" x14ac:dyDescent="0.3">
      <c r="A29" t="s">
        <v>214</v>
      </c>
      <c r="B29" t="s">
        <v>1053</v>
      </c>
      <c r="D29" t="s">
        <v>1076</v>
      </c>
      <c r="E29" s="4" t="s">
        <v>92</v>
      </c>
      <c r="F29" s="1" t="s">
        <v>1035</v>
      </c>
    </row>
    <row r="30" spans="1:6" x14ac:dyDescent="0.3">
      <c r="A30" t="s">
        <v>1077</v>
      </c>
      <c r="B30" t="s">
        <v>1029</v>
      </c>
      <c r="C30" t="s">
        <v>1030</v>
      </c>
      <c r="D30" t="s">
        <v>1078</v>
      </c>
      <c r="E30" s="4" t="s">
        <v>92</v>
      </c>
      <c r="F30" s="1" t="s">
        <v>1035</v>
      </c>
    </row>
    <row r="31" spans="1:6" x14ac:dyDescent="0.3">
      <c r="A31" t="s">
        <v>1079</v>
      </c>
      <c r="B31" t="s">
        <v>1029</v>
      </c>
      <c r="C31" t="s">
        <v>1030</v>
      </c>
      <c r="D31" t="s">
        <v>1080</v>
      </c>
      <c r="E31" t="s">
        <v>1131</v>
      </c>
      <c r="F31" s="1" t="s">
        <v>1032</v>
      </c>
    </row>
    <row r="32" spans="1:6" x14ac:dyDescent="0.3">
      <c r="A32" t="s">
        <v>210</v>
      </c>
      <c r="B32" t="s">
        <v>1053</v>
      </c>
      <c r="D32" t="s">
        <v>1081</v>
      </c>
      <c r="E32" s="4" t="s">
        <v>92</v>
      </c>
      <c r="F32" s="1" t="s">
        <v>1035</v>
      </c>
    </row>
    <row r="33" spans="1:6" x14ac:dyDescent="0.3">
      <c r="A33" t="s">
        <v>1082</v>
      </c>
      <c r="B33" t="s">
        <v>1029</v>
      </c>
      <c r="C33" t="s">
        <v>1037</v>
      </c>
      <c r="D33" t="s">
        <v>1040</v>
      </c>
      <c r="E33" s="4" t="s">
        <v>92</v>
      </c>
      <c r="F33" s="1" t="s">
        <v>1035</v>
      </c>
    </row>
    <row r="34" spans="1:6" x14ac:dyDescent="0.3">
      <c r="A34" t="s">
        <v>1083</v>
      </c>
      <c r="B34" t="s">
        <v>1029</v>
      </c>
      <c r="C34" t="s">
        <v>1030</v>
      </c>
      <c r="D34" t="s">
        <v>1084</v>
      </c>
      <c r="E34" t="s">
        <v>1132</v>
      </c>
      <c r="F34" s="1" t="s">
        <v>1035</v>
      </c>
    </row>
    <row r="35" spans="1:6" x14ac:dyDescent="0.3">
      <c r="A35" t="s">
        <v>1085</v>
      </c>
      <c r="B35" t="s">
        <v>1053</v>
      </c>
      <c r="D35" s="4" t="s">
        <v>1111</v>
      </c>
      <c r="E35" t="s">
        <v>1133</v>
      </c>
      <c r="F35" s="1" t="s">
        <v>1057</v>
      </c>
    </row>
    <row r="36" spans="1:6" x14ac:dyDescent="0.3">
      <c r="A36" t="s">
        <v>1086</v>
      </c>
      <c r="B36" t="s">
        <v>1053</v>
      </c>
      <c r="D36" s="4" t="s">
        <v>1112</v>
      </c>
      <c r="E36" t="s">
        <v>1137</v>
      </c>
      <c r="F36" s="1" t="s">
        <v>1057</v>
      </c>
    </row>
    <row r="37" spans="1:6" x14ac:dyDescent="0.3">
      <c r="A37" t="s">
        <v>211</v>
      </c>
      <c r="B37" t="s">
        <v>1053</v>
      </c>
      <c r="D37" s="4" t="s">
        <v>1113</v>
      </c>
      <c r="E37" t="s">
        <v>1121</v>
      </c>
      <c r="F37" s="1" t="s">
        <v>1050</v>
      </c>
    </row>
    <row r="38" spans="1:6" x14ac:dyDescent="0.3">
      <c r="A38" t="s">
        <v>207</v>
      </c>
      <c r="B38" t="s">
        <v>1053</v>
      </c>
      <c r="D38" s="4" t="s">
        <v>1114</v>
      </c>
      <c r="E38" t="s">
        <v>1121</v>
      </c>
      <c r="F38" s="1" t="s">
        <v>1035</v>
      </c>
    </row>
    <row r="39" spans="1:6" x14ac:dyDescent="0.3">
      <c r="A39" t="s">
        <v>1087</v>
      </c>
      <c r="B39" t="s">
        <v>1053</v>
      </c>
      <c r="D39" t="s">
        <v>1046</v>
      </c>
      <c r="E39" t="s">
        <v>1138</v>
      </c>
      <c r="F39" s="1" t="s">
        <v>1044</v>
      </c>
    </row>
    <row r="40" spans="1:6" x14ac:dyDescent="0.3">
      <c r="A40" t="s">
        <v>1088</v>
      </c>
      <c r="B40" t="s">
        <v>1053</v>
      </c>
      <c r="D40" t="s">
        <v>1089</v>
      </c>
      <c r="E40" s="4" t="s">
        <v>92</v>
      </c>
      <c r="F40" s="1" t="s">
        <v>1090</v>
      </c>
    </row>
    <row r="41" spans="1:6" x14ac:dyDescent="0.3">
      <c r="A41" t="s">
        <v>1091</v>
      </c>
      <c r="B41" t="s">
        <v>1053</v>
      </c>
      <c r="D41" t="s">
        <v>1092</v>
      </c>
      <c r="E41" s="4" t="s">
        <v>92</v>
      </c>
      <c r="F41" s="1" t="s">
        <v>1035</v>
      </c>
    </row>
    <row r="42" spans="1:6" x14ac:dyDescent="0.3">
      <c r="A42" t="s">
        <v>215</v>
      </c>
      <c r="B42" t="s">
        <v>1053</v>
      </c>
      <c r="D42" t="s">
        <v>1093</v>
      </c>
      <c r="E42" t="s">
        <v>1139</v>
      </c>
      <c r="F42" s="1" t="s">
        <v>1044</v>
      </c>
    </row>
    <row r="43" spans="1:6" x14ac:dyDescent="0.3">
      <c r="A43" t="s">
        <v>1094</v>
      </c>
      <c r="B43" t="s">
        <v>1029</v>
      </c>
      <c r="C43" t="s">
        <v>1030</v>
      </c>
      <c r="D43" t="s">
        <v>1095</v>
      </c>
      <c r="E43" s="4" t="s">
        <v>92</v>
      </c>
      <c r="F43" s="1" t="s">
        <v>1035</v>
      </c>
    </row>
    <row r="44" spans="1:6" x14ac:dyDescent="0.3">
      <c r="A44" t="s">
        <v>1096</v>
      </c>
      <c r="B44" t="s">
        <v>1053</v>
      </c>
      <c r="D44" t="s">
        <v>1097</v>
      </c>
      <c r="E44" t="s">
        <v>1140</v>
      </c>
      <c r="F44" s="1" t="s">
        <v>1044</v>
      </c>
    </row>
    <row r="45" spans="1:6" x14ac:dyDescent="0.3">
      <c r="A45" t="s">
        <v>1098</v>
      </c>
      <c r="B45" t="s">
        <v>1029</v>
      </c>
      <c r="C45" t="s">
        <v>1037</v>
      </c>
      <c r="D45" t="s">
        <v>1040</v>
      </c>
      <c r="E45" s="4" t="s">
        <v>92</v>
      </c>
      <c r="F45" s="1" t="s">
        <v>1035</v>
      </c>
    </row>
    <row r="46" spans="1:6" x14ac:dyDescent="0.3">
      <c r="A46" t="s">
        <v>1099</v>
      </c>
      <c r="B46" t="s">
        <v>1029</v>
      </c>
      <c r="C46" t="s">
        <v>1037</v>
      </c>
      <c r="D46" s="4" t="s">
        <v>1115</v>
      </c>
      <c r="E46" t="s">
        <v>1141</v>
      </c>
      <c r="F46" s="1" t="s">
        <v>1032</v>
      </c>
    </row>
    <row r="47" spans="1:6" x14ac:dyDescent="0.3">
      <c r="A47" t="s">
        <v>1103</v>
      </c>
      <c r="B47" t="s">
        <v>1029</v>
      </c>
      <c r="C47" t="s">
        <v>1030</v>
      </c>
      <c r="D47" t="s">
        <v>1104</v>
      </c>
      <c r="E47" s="4" t="s">
        <v>92</v>
      </c>
      <c r="F47" s="1" t="s">
        <v>1032</v>
      </c>
    </row>
    <row r="48" spans="1:6" x14ac:dyDescent="0.3">
      <c r="A48" t="s">
        <v>1100</v>
      </c>
      <c r="B48" t="s">
        <v>1029</v>
      </c>
      <c r="C48" t="s">
        <v>1030</v>
      </c>
      <c r="D48" t="s">
        <v>1101</v>
      </c>
      <c r="E48" t="s">
        <v>1142</v>
      </c>
      <c r="F48" s="1" t="s">
        <v>1035</v>
      </c>
    </row>
    <row r="49" spans="1:6" x14ac:dyDescent="0.3">
      <c r="A49" t="s">
        <v>1102</v>
      </c>
      <c r="B49" t="s">
        <v>1053</v>
      </c>
      <c r="D49" s="4" t="s">
        <v>1116</v>
      </c>
      <c r="E49" s="4" t="s">
        <v>92</v>
      </c>
      <c r="F49" s="1" t="s">
        <v>1044</v>
      </c>
    </row>
    <row r="50" spans="1:6" x14ac:dyDescent="0.3">
      <c r="A50" t="s">
        <v>1105</v>
      </c>
      <c r="B50" t="s">
        <v>1029</v>
      </c>
      <c r="C50" t="s">
        <v>1030</v>
      </c>
      <c r="D50" s="4" t="s">
        <v>1117</v>
      </c>
      <c r="E50" s="4" t="s">
        <v>92</v>
      </c>
      <c r="F50" s="1" t="s">
        <v>1044</v>
      </c>
    </row>
    <row r="51" spans="1:6" x14ac:dyDescent="0.3">
      <c r="A51" t="s">
        <v>217</v>
      </c>
      <c r="B51" t="s">
        <v>1053</v>
      </c>
      <c r="D51" s="4" t="s">
        <v>1118</v>
      </c>
      <c r="E51" t="s">
        <v>1143</v>
      </c>
      <c r="F51" s="1" t="s">
        <v>1057</v>
      </c>
    </row>
  </sheetData>
  <autoFilter ref="A1:F51" xr:uid="{1BDDEC53-8829-4C09-B040-FDCE349D7BD1}">
    <sortState xmlns:xlrd2="http://schemas.microsoft.com/office/spreadsheetml/2017/richdata2" ref="A2:F51">
      <sortCondition ref="A3:A51"/>
    </sortState>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7</vt:i4>
      </vt:variant>
    </vt:vector>
  </HeadingPairs>
  <TitlesOfParts>
    <vt:vector size="7" baseType="lpstr">
      <vt:lpstr>Mode d'emploi</vt:lpstr>
      <vt:lpstr>Carac</vt:lpstr>
      <vt:lpstr>Feuille de perso</vt:lpstr>
      <vt:lpstr>Armures et blason</vt:lpstr>
      <vt:lpstr>Modules</vt:lpstr>
      <vt:lpstr>Armes</vt:lpstr>
      <vt:lpstr>Améliorations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Damien HUE-PERRON</dc:creator>
  <cp:lastModifiedBy>Damien HUE</cp:lastModifiedBy>
  <cp:lastPrinted>2025-05-27T11:50:40Z</cp:lastPrinted>
  <dcterms:created xsi:type="dcterms:W3CDTF">2025-05-20T11:29:59Z</dcterms:created>
  <dcterms:modified xsi:type="dcterms:W3CDTF">2025-10-26T16:14:33Z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vt:filetime>2018-10-02T00:00:00Z</vt:filetime>
  </property>
  <property fmtid="{D5CDD505-2E9C-101B-9397-08002B2CF9AE}" pid="3" name="Creator">
    <vt:lpwstr>Adobe InDesign CC 13.0 (Windows)</vt:lpwstr>
  </property>
  <property fmtid="{D5CDD505-2E9C-101B-9397-08002B2CF9AE}" pid="4" name="LastSaved">
    <vt:filetime>2025-05-20T00:00:00Z</vt:filetime>
  </property>
  <property fmtid="{D5CDD505-2E9C-101B-9397-08002B2CF9AE}" pid="5" name="Producer">
    <vt:lpwstr>Adobe PDF Library 15.0</vt:lpwstr>
  </property>
</Properties>
</file>