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iel\OneDrive - Nasca formation\Bureau\"/>
    </mc:Choice>
  </mc:AlternateContent>
  <xr:revisionPtr revIDLastSave="0" documentId="13_ncr:1_{4AB82EB0-F09F-46E7-89CF-2CAE5EF90A50}" xr6:coauthVersionLast="47" xr6:coauthVersionMax="47" xr10:uidLastSave="{00000000-0000-0000-0000-000000000000}"/>
  <bookViews>
    <workbookView xWindow="732" yWindow="732" windowWidth="21624" windowHeight="11244" xr2:uid="{13110619-AA9D-4B84-819C-4CB6DA4CFC52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1" l="1"/>
  <c r="A46" i="1" s="1"/>
  <c r="D44" i="1"/>
  <c r="D46" i="1" s="1"/>
  <c r="E44" i="1"/>
  <c r="E46" i="1" s="1"/>
  <c r="F44" i="1"/>
  <c r="F46" i="1" s="1"/>
  <c r="C44" i="1"/>
  <c r="C46" i="1" s="1"/>
  <c r="B5" i="1"/>
  <c r="B7" i="1" s="1"/>
  <c r="D13" i="1" s="1"/>
  <c r="H11" i="1"/>
  <c r="H21" i="1"/>
  <c r="I3" i="1"/>
  <c r="G5" i="1"/>
  <c r="G7" i="1" s="1"/>
  <c r="D38" i="1" s="1"/>
  <c r="F5" i="1"/>
  <c r="F7" i="1" s="1"/>
  <c r="D24" i="1" s="1"/>
  <c r="E5" i="1"/>
  <c r="E7" i="1" s="1"/>
  <c r="D18" i="1" s="1"/>
  <c r="D5" i="1"/>
  <c r="D7" i="1" s="1"/>
  <c r="D30" i="1" s="1"/>
  <c r="C5" i="1"/>
  <c r="C7" i="1" s="1"/>
  <c r="D34" i="1" s="1"/>
  <c r="C36" i="1"/>
  <c r="C29" i="1"/>
  <c r="C35" i="1"/>
  <c r="C24" i="1"/>
  <c r="C38" i="1"/>
  <c r="C37" i="1"/>
  <c r="C34" i="1"/>
  <c r="C33" i="1"/>
  <c r="C32" i="1"/>
  <c r="C31" i="1"/>
  <c r="C30" i="1"/>
  <c r="C28" i="1"/>
  <c r="C27" i="1"/>
  <c r="C26" i="1"/>
  <c r="C25" i="1"/>
  <c r="C23" i="1"/>
  <c r="C19" i="1"/>
  <c r="C18" i="1"/>
  <c r="C17" i="1"/>
  <c r="C16" i="1"/>
  <c r="C15" i="1"/>
  <c r="C14" i="1"/>
  <c r="C13" i="1"/>
  <c r="F13" i="1" l="1"/>
  <c r="F38" i="1"/>
  <c r="F34" i="1"/>
  <c r="F18" i="1"/>
  <c r="F24" i="1"/>
  <c r="F30" i="1"/>
  <c r="C49" i="1"/>
  <c r="C51" i="1"/>
  <c r="D14" i="1"/>
  <c r="F14" i="1" s="1"/>
  <c r="D23" i="1"/>
  <c r="F23" i="1" s="1"/>
  <c r="D29" i="1"/>
  <c r="F29" i="1" s="1"/>
  <c r="D25" i="1"/>
  <c r="F25" i="1" s="1"/>
  <c r="D32" i="1"/>
  <c r="F32" i="1" s="1"/>
  <c r="D37" i="1"/>
  <c r="F37" i="1" s="1"/>
  <c r="D27" i="1"/>
  <c r="F27" i="1" s="1"/>
  <c r="D31" i="1"/>
  <c r="F31" i="1" s="1"/>
  <c r="D33" i="1"/>
  <c r="F33" i="1" s="1"/>
  <c r="D35" i="1"/>
  <c r="F35" i="1" s="1"/>
  <c r="D17" i="1"/>
  <c r="F17" i="1" s="1"/>
  <c r="D19" i="1"/>
  <c r="F19" i="1" s="1"/>
  <c r="D16" i="1"/>
  <c r="F16" i="1" s="1"/>
  <c r="D15" i="1"/>
  <c r="F15" i="1" s="1"/>
  <c r="D28" i="1"/>
  <c r="F28" i="1" s="1"/>
  <c r="D36" i="1"/>
  <c r="F36" i="1" s="1"/>
  <c r="D26" i="1"/>
  <c r="F26" i="1" s="1"/>
  <c r="C53" i="1" l="1"/>
</calcChain>
</file>

<file path=xl/sharedStrings.xml><?xml version="1.0" encoding="utf-8"?>
<sst xmlns="http://schemas.openxmlformats.org/spreadsheetml/2006/main" count="73" uniqueCount="63">
  <si>
    <t>Derigion</t>
  </si>
  <si>
    <t>Alweg</t>
  </si>
  <si>
    <t>Batranoban</t>
  </si>
  <si>
    <t>Gadhar</t>
  </si>
  <si>
    <t>Hysnaton</t>
  </si>
  <si>
    <t>Piorad</t>
  </si>
  <si>
    <t>Sekeker</t>
  </si>
  <si>
    <t>Thunk</t>
  </si>
  <si>
    <t>Vorozion</t>
  </si>
  <si>
    <t>Force</t>
  </si>
  <si>
    <t>Endurance</t>
  </si>
  <si>
    <t>Agilité</t>
  </si>
  <si>
    <t>Rapidité</t>
  </si>
  <si>
    <t>Perception</t>
  </si>
  <si>
    <t>Volonté</t>
  </si>
  <si>
    <t>Attaque brutale</t>
  </si>
  <si>
    <t>Attaque normale</t>
  </si>
  <si>
    <t>Attaque rapide</t>
  </si>
  <si>
    <t>Esquive</t>
  </si>
  <si>
    <t>Feinte</t>
  </si>
  <si>
    <t>Parade</t>
  </si>
  <si>
    <t>Tir</t>
  </si>
  <si>
    <t>Acrobatie</t>
  </si>
  <si>
    <t>Artisanat</t>
  </si>
  <si>
    <t>Astronomie</t>
  </si>
  <si>
    <t>Commandement</t>
  </si>
  <si>
    <t>Course</t>
  </si>
  <si>
    <t>Discrétion</t>
  </si>
  <si>
    <t>Equitation</t>
  </si>
  <si>
    <t>Lire et écrire</t>
  </si>
  <si>
    <t>Marchandage</t>
  </si>
  <si>
    <t>Médecine</t>
  </si>
  <si>
    <t>Nage</t>
  </si>
  <si>
    <t>Repérage</t>
  </si>
  <si>
    <t>Stratégie</t>
  </si>
  <si>
    <t>Tactique</t>
  </si>
  <si>
    <t>Connaissance</t>
  </si>
  <si>
    <t>Base</t>
  </si>
  <si>
    <t>Bonus</t>
  </si>
  <si>
    <t>Total</t>
  </si>
  <si>
    <t>Choisir sa peuplade dans le menu déroulant</t>
  </si>
  <si>
    <t>Pts à répartir :</t>
  </si>
  <si>
    <t>1) PEUPLADE :</t>
  </si>
  <si>
    <t>2) CARACTÉRISTIQUES</t>
  </si>
  <si>
    <t>3) COMPÉTENCES DE COMBAT</t>
  </si>
  <si>
    <t>XP</t>
  </si>
  <si>
    <t>&lt;-- Max  20 sur cette ligne</t>
  </si>
  <si>
    <t>*Si le perso est une femme non-Sekeker, la base dépendra de l'Agilité et non de la Force</t>
  </si>
  <si>
    <t>(dans ce cas, voir avec le MJ pour qu'il modifie juste un petit truc dans le fichier)</t>
  </si>
  <si>
    <r>
      <t xml:space="preserve">A noter : </t>
    </r>
    <r>
      <rPr>
        <i/>
        <u/>
        <sz val="7"/>
        <color rgb="FFFF0000"/>
        <rFont val="Arial"/>
        <family val="2"/>
      </rPr>
      <t>Une et une seule carac</t>
    </r>
    <r>
      <rPr>
        <i/>
        <sz val="7"/>
        <color rgb="FFFF0000"/>
        <rFont val="Arial"/>
        <family val="2"/>
      </rPr>
      <t xml:space="preserve"> peut être baissée de 1 ou 2 points, pour qu'</t>
    </r>
    <r>
      <rPr>
        <i/>
        <u/>
        <sz val="7"/>
        <color rgb="FFFF0000"/>
        <rFont val="Arial"/>
        <family val="2"/>
      </rPr>
      <t>une et une seule autre carac</t>
    </r>
    <r>
      <rPr>
        <i/>
        <sz val="7"/>
        <color rgb="FFFF0000"/>
        <rFont val="Arial"/>
        <family val="2"/>
      </rPr>
      <t xml:space="preserve"> soit augmentée d'autant.</t>
    </r>
  </si>
  <si>
    <r>
      <t>Séduction</t>
    </r>
    <r>
      <rPr>
        <sz val="10"/>
        <color rgb="FFFF0000"/>
        <rFont val="Arial"/>
        <family val="2"/>
      </rPr>
      <t>*</t>
    </r>
  </si>
  <si>
    <t>POINTS DE VIE :</t>
  </si>
  <si>
    <t>4) COMPÉTENCES SECONDAIRES</t>
  </si>
  <si>
    <t>Total %</t>
  </si>
  <si>
    <t>CONTRÔLE (%) :</t>
  </si>
  <si>
    <t>5) DÉSIRS</t>
  </si>
  <si>
    <t>Plaisir</t>
  </si>
  <si>
    <t>Pouvoir</t>
  </si>
  <si>
    <t>Richesse</t>
  </si>
  <si>
    <t>Violence</t>
  </si>
  <si>
    <t>Vous pouvez ici entrer les valeurs de -2 à +2 à chaque Désir pour qu'il corresponde à l'idée que vous vous faites de votre perso.</t>
  </si>
  <si>
    <t>TOTAL</t>
  </si>
  <si>
    <t>PRESTIGE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</si>
</sst>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i/>
      <sz val="10"/>
      <name val="Arial"/>
      <family val="2"/>
    </font>
    <font>
      <sz val="10"/>
      <name val="Arial"/>
      <family val="2"/>
    </font>
    <font>
      <i/>
      <sz val="7"/>
      <color rgb="FFFF0000"/>
      <name val="Arial"/>
      <family val="2"/>
    </font>
    <font>
      <sz val="10"/>
      <color rgb="FFFF0000"/>
      <name val="Arial"/>
      <family val="2"/>
    </font>
    <font>
      <b/>
      <i/>
      <sz val="7"/>
      <color rgb="FFFF0000"/>
      <name val="Arial"/>
      <family val="2"/>
    </font>
    <font>
      <i/>
      <sz val="7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i/>
      <u/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medium">
        <color indexed="64"/>
      </right>
      <top style="double">
        <color rgb="FFFF0000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1" fillId="0" borderId="4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0" fillId="0" borderId="42" xfId="0" applyBorder="1" applyAlignment="1">
      <alignment vertical="center"/>
    </xf>
    <xf numFmtId="0" fontId="0" fillId="0" borderId="40" xfId="0" applyBorder="1" applyAlignment="1">
      <alignment vertical="center"/>
    </xf>
    <xf numFmtId="0" fontId="10" fillId="0" borderId="2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4" fillId="0" borderId="39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26" fmlaLink="B6" max="20" page="10" val="2"/>
</file>

<file path=xl/ctrlProps/ctrlProp10.xml><?xml version="1.0" encoding="utf-8"?>
<formControlPr xmlns="http://schemas.microsoft.com/office/spreadsheetml/2009/9/main" objectType="Spin" dx="26" fmlaLink="E16" inc="5" max="200" page="10" val="0"/>
</file>

<file path=xl/ctrlProps/ctrlProp11.xml><?xml version="1.0" encoding="utf-8"?>
<formControlPr xmlns="http://schemas.microsoft.com/office/spreadsheetml/2009/9/main" objectType="Spin" dx="26" fmlaLink="E17" inc="5" max="200" page="10" val="0"/>
</file>

<file path=xl/ctrlProps/ctrlProp12.xml><?xml version="1.0" encoding="utf-8"?>
<formControlPr xmlns="http://schemas.microsoft.com/office/spreadsheetml/2009/9/main" objectType="Spin" dx="26" fmlaLink="E18" inc="5" max="200" page="10" val="0"/>
</file>

<file path=xl/ctrlProps/ctrlProp13.xml><?xml version="1.0" encoding="utf-8"?>
<formControlPr xmlns="http://schemas.microsoft.com/office/spreadsheetml/2009/9/main" objectType="Spin" dx="26" fmlaLink="E19" inc="5" max="200" page="10" val="0"/>
</file>

<file path=xl/ctrlProps/ctrlProp14.xml><?xml version="1.0" encoding="utf-8"?>
<formControlPr xmlns="http://schemas.microsoft.com/office/spreadsheetml/2009/9/main" objectType="Spin" dx="26" fmlaLink="E23" inc="5" max="200" page="10" val="0"/>
</file>

<file path=xl/ctrlProps/ctrlProp15.xml><?xml version="1.0" encoding="utf-8"?>
<formControlPr xmlns="http://schemas.microsoft.com/office/spreadsheetml/2009/9/main" objectType="Spin" dx="26" fmlaLink="E24" inc="5" max="200" page="10" val="0"/>
</file>

<file path=xl/ctrlProps/ctrlProp16.xml><?xml version="1.0" encoding="utf-8"?>
<formControlPr xmlns="http://schemas.microsoft.com/office/spreadsheetml/2009/9/main" objectType="Spin" dx="26" fmlaLink="E25" inc="5" max="200" page="10" val="0"/>
</file>

<file path=xl/ctrlProps/ctrlProp17.xml><?xml version="1.0" encoding="utf-8"?>
<formControlPr xmlns="http://schemas.microsoft.com/office/spreadsheetml/2009/9/main" objectType="Spin" dx="26" fmlaLink="E26" inc="5" max="200" page="10" val="0"/>
</file>

<file path=xl/ctrlProps/ctrlProp18.xml><?xml version="1.0" encoding="utf-8"?>
<formControlPr xmlns="http://schemas.microsoft.com/office/spreadsheetml/2009/9/main" objectType="Spin" dx="26" fmlaLink="E27" inc="5" max="200" page="10" val="0"/>
</file>

<file path=xl/ctrlProps/ctrlProp19.xml><?xml version="1.0" encoding="utf-8"?>
<formControlPr xmlns="http://schemas.microsoft.com/office/spreadsheetml/2009/9/main" objectType="Spin" dx="26" fmlaLink="E28" inc="5" max="200" page="10" val="0"/>
</file>

<file path=xl/ctrlProps/ctrlProp2.xml><?xml version="1.0" encoding="utf-8"?>
<formControlPr xmlns="http://schemas.microsoft.com/office/spreadsheetml/2009/9/main" objectType="Spin" dx="26" fmlaLink="C6" max="20" page="10" val="2"/>
</file>

<file path=xl/ctrlProps/ctrlProp20.xml><?xml version="1.0" encoding="utf-8"?>
<formControlPr xmlns="http://schemas.microsoft.com/office/spreadsheetml/2009/9/main" objectType="Spin" dx="26" fmlaLink="E29" inc="5" max="200" page="10" val="0"/>
</file>

<file path=xl/ctrlProps/ctrlProp21.xml><?xml version="1.0" encoding="utf-8"?>
<formControlPr xmlns="http://schemas.microsoft.com/office/spreadsheetml/2009/9/main" objectType="Spin" dx="26" fmlaLink="E30" inc="5" max="200" page="10" val="0"/>
</file>

<file path=xl/ctrlProps/ctrlProp22.xml><?xml version="1.0" encoding="utf-8"?>
<formControlPr xmlns="http://schemas.microsoft.com/office/spreadsheetml/2009/9/main" objectType="Spin" dx="26" fmlaLink="E31" inc="5" max="200" page="10" val="0"/>
</file>

<file path=xl/ctrlProps/ctrlProp23.xml><?xml version="1.0" encoding="utf-8"?>
<formControlPr xmlns="http://schemas.microsoft.com/office/spreadsheetml/2009/9/main" objectType="Spin" dx="26" fmlaLink="E32" inc="5" max="200" page="10" val="0"/>
</file>

<file path=xl/ctrlProps/ctrlProp24.xml><?xml version="1.0" encoding="utf-8"?>
<formControlPr xmlns="http://schemas.microsoft.com/office/spreadsheetml/2009/9/main" objectType="Spin" dx="26" fmlaLink="E33" inc="5" max="200" page="10" val="0"/>
</file>

<file path=xl/ctrlProps/ctrlProp25.xml><?xml version="1.0" encoding="utf-8"?>
<formControlPr xmlns="http://schemas.microsoft.com/office/spreadsheetml/2009/9/main" objectType="Spin" dx="26" fmlaLink="E34" inc="5" max="200" page="10" val="0"/>
</file>

<file path=xl/ctrlProps/ctrlProp26.xml><?xml version="1.0" encoding="utf-8"?>
<formControlPr xmlns="http://schemas.microsoft.com/office/spreadsheetml/2009/9/main" objectType="Spin" dx="26" fmlaLink="E35" inc="5" max="200" page="10" val="0"/>
</file>

<file path=xl/ctrlProps/ctrlProp27.xml><?xml version="1.0" encoding="utf-8"?>
<formControlPr xmlns="http://schemas.microsoft.com/office/spreadsheetml/2009/9/main" objectType="Spin" dx="26" fmlaLink="E36" inc="5" max="200" page="10" val="0"/>
</file>

<file path=xl/ctrlProps/ctrlProp28.xml><?xml version="1.0" encoding="utf-8"?>
<formControlPr xmlns="http://schemas.microsoft.com/office/spreadsheetml/2009/9/main" objectType="Spin" dx="26" fmlaLink="E37" inc="5" max="200" page="10" val="0"/>
</file>

<file path=xl/ctrlProps/ctrlProp29.xml><?xml version="1.0" encoding="utf-8"?>
<formControlPr xmlns="http://schemas.microsoft.com/office/spreadsheetml/2009/9/main" objectType="Spin" dx="26" fmlaLink="E38" inc="5" max="200" page="10" val="0"/>
</file>

<file path=xl/ctrlProps/ctrlProp3.xml><?xml version="1.0" encoding="utf-8"?>
<formControlPr xmlns="http://schemas.microsoft.com/office/spreadsheetml/2009/9/main" objectType="Spin" dx="26" fmlaLink="D6" max="20" page="10" val="2"/>
</file>

<file path=xl/ctrlProps/ctrlProp4.xml><?xml version="1.0" encoding="utf-8"?>
<formControlPr xmlns="http://schemas.microsoft.com/office/spreadsheetml/2009/9/main" objectType="Spin" dx="26" fmlaLink="E6" max="20" page="10" val="2"/>
</file>

<file path=xl/ctrlProps/ctrlProp5.xml><?xml version="1.0" encoding="utf-8"?>
<formControlPr xmlns="http://schemas.microsoft.com/office/spreadsheetml/2009/9/main" objectType="Spin" dx="26" fmlaLink="F6" max="20" page="10" val="2"/>
</file>

<file path=xl/ctrlProps/ctrlProp6.xml><?xml version="1.0" encoding="utf-8"?>
<formControlPr xmlns="http://schemas.microsoft.com/office/spreadsheetml/2009/9/main" objectType="Spin" dx="26" fmlaLink="G6" max="20" page="10" val="2"/>
</file>

<file path=xl/ctrlProps/ctrlProp7.xml><?xml version="1.0" encoding="utf-8"?>
<formControlPr xmlns="http://schemas.microsoft.com/office/spreadsheetml/2009/9/main" objectType="Spin" dx="26" fmlaLink="E13" inc="5" max="200" page="10" val="0"/>
</file>

<file path=xl/ctrlProps/ctrlProp8.xml><?xml version="1.0" encoding="utf-8"?>
<formControlPr xmlns="http://schemas.microsoft.com/office/spreadsheetml/2009/9/main" objectType="Spin" dx="26" fmlaLink="E14" inc="5" max="200" page="10" val="0"/>
</file>

<file path=xl/ctrlProps/ctrlProp9.xml><?xml version="1.0" encoding="utf-8"?>
<formControlPr xmlns="http://schemas.microsoft.com/office/spreadsheetml/2009/9/main" objectType="Spin" dx="26" fmlaLink="E15" inc="5" max="200" page="1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525780</xdr:colOff>
          <xdr:row>5</xdr:row>
          <xdr:rowOff>7620</xdr:rowOff>
        </xdr:from>
        <xdr:to>
          <xdr:col>1</xdr:col>
          <xdr:colOff>678180</xdr:colOff>
          <xdr:row>5</xdr:row>
          <xdr:rowOff>160020</xdr:rowOff>
        </xdr:to>
        <xdr:sp macro="" textlink="">
          <xdr:nvSpPr>
            <xdr:cNvPr id="2059" name="Spinner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525780</xdr:colOff>
          <xdr:row>5</xdr:row>
          <xdr:rowOff>7620</xdr:rowOff>
        </xdr:from>
        <xdr:to>
          <xdr:col>2</xdr:col>
          <xdr:colOff>678180</xdr:colOff>
          <xdr:row>5</xdr:row>
          <xdr:rowOff>160020</xdr:rowOff>
        </xdr:to>
        <xdr:sp macro="" textlink="">
          <xdr:nvSpPr>
            <xdr:cNvPr id="2060" name="Spinner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525780</xdr:colOff>
          <xdr:row>5</xdr:row>
          <xdr:rowOff>7620</xdr:rowOff>
        </xdr:from>
        <xdr:to>
          <xdr:col>3</xdr:col>
          <xdr:colOff>678180</xdr:colOff>
          <xdr:row>5</xdr:row>
          <xdr:rowOff>160020</xdr:rowOff>
        </xdr:to>
        <xdr:sp macro="" textlink="">
          <xdr:nvSpPr>
            <xdr:cNvPr id="2061" name="Spinner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525780</xdr:colOff>
          <xdr:row>5</xdr:row>
          <xdr:rowOff>7620</xdr:rowOff>
        </xdr:from>
        <xdr:to>
          <xdr:col>4</xdr:col>
          <xdr:colOff>678180</xdr:colOff>
          <xdr:row>5</xdr:row>
          <xdr:rowOff>160020</xdr:rowOff>
        </xdr:to>
        <xdr:sp macro="" textlink="">
          <xdr:nvSpPr>
            <xdr:cNvPr id="2062" name="Spinner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525780</xdr:colOff>
          <xdr:row>5</xdr:row>
          <xdr:rowOff>7620</xdr:rowOff>
        </xdr:from>
        <xdr:to>
          <xdr:col>5</xdr:col>
          <xdr:colOff>678180</xdr:colOff>
          <xdr:row>5</xdr:row>
          <xdr:rowOff>160020</xdr:rowOff>
        </xdr:to>
        <xdr:sp macro="" textlink="">
          <xdr:nvSpPr>
            <xdr:cNvPr id="2063" name="Spinner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518160</xdr:colOff>
          <xdr:row>5</xdr:row>
          <xdr:rowOff>7620</xdr:rowOff>
        </xdr:from>
        <xdr:to>
          <xdr:col>6</xdr:col>
          <xdr:colOff>670560</xdr:colOff>
          <xdr:row>5</xdr:row>
          <xdr:rowOff>160020</xdr:rowOff>
        </xdr:to>
        <xdr:sp macro="" textlink="">
          <xdr:nvSpPr>
            <xdr:cNvPr id="2064" name="Spinner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12</xdr:row>
          <xdr:rowOff>15240</xdr:rowOff>
        </xdr:from>
        <xdr:to>
          <xdr:col>4</xdr:col>
          <xdr:colOff>678180</xdr:colOff>
          <xdr:row>13</xdr:row>
          <xdr:rowOff>0</xdr:rowOff>
        </xdr:to>
        <xdr:sp macro="" textlink="">
          <xdr:nvSpPr>
            <xdr:cNvPr id="2071" name="Spinner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13</xdr:row>
          <xdr:rowOff>15240</xdr:rowOff>
        </xdr:from>
        <xdr:to>
          <xdr:col>5</xdr:col>
          <xdr:colOff>0</xdr:colOff>
          <xdr:row>14</xdr:row>
          <xdr:rowOff>0</xdr:rowOff>
        </xdr:to>
        <xdr:sp macro="" textlink="">
          <xdr:nvSpPr>
            <xdr:cNvPr id="2072" name="Spinner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14</xdr:row>
          <xdr:rowOff>15240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2073" name="Spinner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15</xdr:row>
          <xdr:rowOff>15240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2074" name="Spinner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16</xdr:row>
          <xdr:rowOff>15240</xdr:rowOff>
        </xdr:from>
        <xdr:to>
          <xdr:col>5</xdr:col>
          <xdr:colOff>0</xdr:colOff>
          <xdr:row>17</xdr:row>
          <xdr:rowOff>0</xdr:rowOff>
        </xdr:to>
        <xdr:sp macro="" textlink="">
          <xdr:nvSpPr>
            <xdr:cNvPr id="2075" name="Spinner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17</xdr:row>
          <xdr:rowOff>15240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2076" name="Spinner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18</xdr:row>
          <xdr:rowOff>15240</xdr:rowOff>
        </xdr:from>
        <xdr:to>
          <xdr:col>5</xdr:col>
          <xdr:colOff>0</xdr:colOff>
          <xdr:row>18</xdr:row>
          <xdr:rowOff>167640</xdr:rowOff>
        </xdr:to>
        <xdr:sp macro="" textlink="">
          <xdr:nvSpPr>
            <xdr:cNvPr id="2077" name="Spinner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22</xdr:row>
          <xdr:rowOff>15240</xdr:rowOff>
        </xdr:from>
        <xdr:to>
          <xdr:col>5</xdr:col>
          <xdr:colOff>0</xdr:colOff>
          <xdr:row>22</xdr:row>
          <xdr:rowOff>167640</xdr:rowOff>
        </xdr:to>
        <xdr:sp macro="" textlink="">
          <xdr:nvSpPr>
            <xdr:cNvPr id="2078" name="Spinner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23</xdr:row>
          <xdr:rowOff>15240</xdr:rowOff>
        </xdr:from>
        <xdr:to>
          <xdr:col>5</xdr:col>
          <xdr:colOff>0</xdr:colOff>
          <xdr:row>23</xdr:row>
          <xdr:rowOff>167640</xdr:rowOff>
        </xdr:to>
        <xdr:sp macro="" textlink="">
          <xdr:nvSpPr>
            <xdr:cNvPr id="2079" name="Spinner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24</xdr:row>
          <xdr:rowOff>15240</xdr:rowOff>
        </xdr:from>
        <xdr:to>
          <xdr:col>5</xdr:col>
          <xdr:colOff>0</xdr:colOff>
          <xdr:row>24</xdr:row>
          <xdr:rowOff>167640</xdr:rowOff>
        </xdr:to>
        <xdr:sp macro="" textlink="">
          <xdr:nvSpPr>
            <xdr:cNvPr id="2080" name="Spinner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25</xdr:row>
          <xdr:rowOff>15240</xdr:rowOff>
        </xdr:from>
        <xdr:to>
          <xdr:col>5</xdr:col>
          <xdr:colOff>0</xdr:colOff>
          <xdr:row>25</xdr:row>
          <xdr:rowOff>167640</xdr:rowOff>
        </xdr:to>
        <xdr:sp macro="" textlink="">
          <xdr:nvSpPr>
            <xdr:cNvPr id="2081" name="Spinner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26</xdr:row>
          <xdr:rowOff>15240</xdr:rowOff>
        </xdr:from>
        <xdr:to>
          <xdr:col>5</xdr:col>
          <xdr:colOff>0</xdr:colOff>
          <xdr:row>26</xdr:row>
          <xdr:rowOff>167640</xdr:rowOff>
        </xdr:to>
        <xdr:sp macro="" textlink="">
          <xdr:nvSpPr>
            <xdr:cNvPr id="2082" name="Spinner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27</xdr:row>
          <xdr:rowOff>15240</xdr:rowOff>
        </xdr:from>
        <xdr:to>
          <xdr:col>5</xdr:col>
          <xdr:colOff>0</xdr:colOff>
          <xdr:row>27</xdr:row>
          <xdr:rowOff>167640</xdr:rowOff>
        </xdr:to>
        <xdr:sp macro="" textlink="">
          <xdr:nvSpPr>
            <xdr:cNvPr id="2083" name="Spinner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28</xdr:row>
          <xdr:rowOff>15240</xdr:rowOff>
        </xdr:from>
        <xdr:to>
          <xdr:col>5</xdr:col>
          <xdr:colOff>0</xdr:colOff>
          <xdr:row>28</xdr:row>
          <xdr:rowOff>167640</xdr:rowOff>
        </xdr:to>
        <xdr:sp macro="" textlink="">
          <xdr:nvSpPr>
            <xdr:cNvPr id="2084" name="Spinner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29</xdr:row>
          <xdr:rowOff>15240</xdr:rowOff>
        </xdr:from>
        <xdr:to>
          <xdr:col>5</xdr:col>
          <xdr:colOff>0</xdr:colOff>
          <xdr:row>29</xdr:row>
          <xdr:rowOff>167640</xdr:rowOff>
        </xdr:to>
        <xdr:sp macro="" textlink="">
          <xdr:nvSpPr>
            <xdr:cNvPr id="2085" name="Spinner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30</xdr:row>
          <xdr:rowOff>15240</xdr:rowOff>
        </xdr:from>
        <xdr:to>
          <xdr:col>5</xdr:col>
          <xdr:colOff>0</xdr:colOff>
          <xdr:row>30</xdr:row>
          <xdr:rowOff>167640</xdr:rowOff>
        </xdr:to>
        <xdr:sp macro="" textlink="">
          <xdr:nvSpPr>
            <xdr:cNvPr id="2086" name="Spinner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31</xdr:row>
          <xdr:rowOff>15240</xdr:rowOff>
        </xdr:from>
        <xdr:to>
          <xdr:col>5</xdr:col>
          <xdr:colOff>0</xdr:colOff>
          <xdr:row>31</xdr:row>
          <xdr:rowOff>167640</xdr:rowOff>
        </xdr:to>
        <xdr:sp macro="" textlink="">
          <xdr:nvSpPr>
            <xdr:cNvPr id="2087" name="Spinner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32</xdr:row>
          <xdr:rowOff>15240</xdr:rowOff>
        </xdr:from>
        <xdr:to>
          <xdr:col>5</xdr:col>
          <xdr:colOff>0</xdr:colOff>
          <xdr:row>32</xdr:row>
          <xdr:rowOff>167640</xdr:rowOff>
        </xdr:to>
        <xdr:sp macro="" textlink="">
          <xdr:nvSpPr>
            <xdr:cNvPr id="2088" name="Spinner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33</xdr:row>
          <xdr:rowOff>15240</xdr:rowOff>
        </xdr:from>
        <xdr:to>
          <xdr:col>5</xdr:col>
          <xdr:colOff>0</xdr:colOff>
          <xdr:row>33</xdr:row>
          <xdr:rowOff>167640</xdr:rowOff>
        </xdr:to>
        <xdr:sp macro="" textlink="">
          <xdr:nvSpPr>
            <xdr:cNvPr id="2089" name="Spinner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34</xdr:row>
          <xdr:rowOff>15240</xdr:rowOff>
        </xdr:from>
        <xdr:to>
          <xdr:col>5</xdr:col>
          <xdr:colOff>0</xdr:colOff>
          <xdr:row>34</xdr:row>
          <xdr:rowOff>167640</xdr:rowOff>
        </xdr:to>
        <xdr:sp macro="" textlink="">
          <xdr:nvSpPr>
            <xdr:cNvPr id="2090" name="Spinner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35</xdr:row>
          <xdr:rowOff>15240</xdr:rowOff>
        </xdr:from>
        <xdr:to>
          <xdr:col>5</xdr:col>
          <xdr:colOff>0</xdr:colOff>
          <xdr:row>35</xdr:row>
          <xdr:rowOff>167640</xdr:rowOff>
        </xdr:to>
        <xdr:sp macro="" textlink="">
          <xdr:nvSpPr>
            <xdr:cNvPr id="2091" name="Spinner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36</xdr:row>
          <xdr:rowOff>15240</xdr:rowOff>
        </xdr:from>
        <xdr:to>
          <xdr:col>5</xdr:col>
          <xdr:colOff>0</xdr:colOff>
          <xdr:row>36</xdr:row>
          <xdr:rowOff>167640</xdr:rowOff>
        </xdr:to>
        <xdr:sp macro="" textlink="">
          <xdr:nvSpPr>
            <xdr:cNvPr id="2092" name="Spinner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563880</xdr:colOff>
          <xdr:row>37</xdr:row>
          <xdr:rowOff>15240</xdr:rowOff>
        </xdr:from>
        <xdr:to>
          <xdr:col>5</xdr:col>
          <xdr:colOff>0</xdr:colOff>
          <xdr:row>37</xdr:row>
          <xdr:rowOff>167640</xdr:rowOff>
        </xdr:to>
        <xdr:sp macro="" textlink="">
          <xdr:nvSpPr>
            <xdr:cNvPr id="2093" name="Spinner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9A91D-DC23-43B5-ADC6-D03D073CD2FD}">
  <dimension ref="A1:N53"/>
  <sheetViews>
    <sheetView tabSelected="1" topLeftCell="A6" zoomScaleNormal="100" workbookViewId="0">
      <selection activeCell="D23" sqref="D23"/>
    </sheetView>
  </sheetViews>
  <sheetFormatPr baseColWidth="10" defaultColWidth="9.88671875" defaultRowHeight="13.2" x14ac:dyDescent="0.25"/>
  <cols>
    <col min="1" max="1" width="8.21875" style="1" customWidth="1"/>
    <col min="2" max="3" width="9.88671875" style="1" customWidth="1"/>
    <col min="4" max="4" width="9.88671875" style="2" customWidth="1"/>
    <col min="5" max="8" width="9.88671875" style="1"/>
    <col min="9" max="9" width="2.77734375" style="2" customWidth="1"/>
    <col min="10" max="13" width="9.88671875" style="1"/>
    <col min="14" max="14" width="0" style="1" hidden="1" customWidth="1"/>
    <col min="15" max="16384" width="9.88671875" style="1"/>
  </cols>
  <sheetData>
    <row r="1" spans="1:14" ht="14.4" thickTop="1" thickBot="1" x14ac:dyDescent="0.3">
      <c r="A1" s="40" t="s">
        <v>42</v>
      </c>
      <c r="B1" s="41"/>
      <c r="C1" s="80" t="s">
        <v>8</v>
      </c>
      <c r="D1" s="24" t="s">
        <v>40</v>
      </c>
      <c r="N1" s="1" t="s">
        <v>1</v>
      </c>
    </row>
    <row r="2" spans="1:14" ht="14.4" thickTop="1" thickBot="1" x14ac:dyDescent="0.3">
      <c r="N2" s="1" t="s">
        <v>2</v>
      </c>
    </row>
    <row r="3" spans="1:14" ht="14.4" thickTop="1" thickBot="1" x14ac:dyDescent="0.3">
      <c r="A3" s="69" t="s">
        <v>43</v>
      </c>
      <c r="B3" s="70"/>
      <c r="C3" s="70"/>
      <c r="D3" s="70"/>
      <c r="E3" s="70"/>
      <c r="F3" s="70"/>
      <c r="G3" s="71"/>
      <c r="H3" s="22" t="s">
        <v>41</v>
      </c>
      <c r="I3" s="34">
        <f>18-SUM(B6:G6)</f>
        <v>6</v>
      </c>
      <c r="N3" s="1" t="s">
        <v>0</v>
      </c>
    </row>
    <row r="4" spans="1:14" ht="14.4" thickTop="1" thickBot="1" x14ac:dyDescent="0.3">
      <c r="A4" s="3"/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5" t="s">
        <v>14</v>
      </c>
      <c r="H4" s="20"/>
      <c r="I4" s="26"/>
      <c r="N4" s="1" t="s">
        <v>3</v>
      </c>
    </row>
    <row r="5" spans="1:14" ht="13.8" hidden="1" thickBot="1" x14ac:dyDescent="0.3">
      <c r="A5" s="39" t="s">
        <v>37</v>
      </c>
      <c r="B5" s="27">
        <f>IF(C1="Alweg",8,IF(C1="Batranoban",8,IF(C1="Derigion",10,IF(C1="Gadhar",8,IF(C1="Hysnaton",10,IF(C1="Piorad",12,IF(C1="Sekeker",8,IF(C1="Thunk",6,10))))))))</f>
        <v>10</v>
      </c>
      <c r="C5" s="27">
        <f>IF(C1="Alweg",10,IF(C1="Batranoban",8,IF(C1="Derigion",10,IF(C1="Gadhar",8,IF(C1="Hysnaton",10,IF(C1="Piorad",10,IF(C1="Sekeker",6,IF(C1="Thunk",8,8))))))))</f>
        <v>8</v>
      </c>
      <c r="D5" s="27">
        <f>IF(C1="Alweg",10,IF(C1="Batranoban",10,IF(C1="Derigion",8,IF(C1="Gadhar",10,IF(C1="Hysnaton",8,IF(C1="Piorad",6,IF(C1="Sekeker",12,IF(C1="Thunk",10,8))))))))</f>
        <v>8</v>
      </c>
      <c r="E5" s="27">
        <f>IF(C1="Alweg",8,IF(C1="Batranoban",10,IF(C1="Derigion",8,IF(C1="Gadhar",10,IF(C1="Hysnaton",8,IF(C1="Piorad",6,IF(C1="Sekeker",10,IF(C1="Thunk",10,8))))))))</f>
        <v>8</v>
      </c>
      <c r="F5" s="33">
        <f>IF(C1="Alweg",8,IF(C1="Batranoban",8,IF(C1="Derigion",6,IF(C1="Gadhar",10,IF(C1="Hysnaton",10,IF(C1="Piorad",8,IF(C1="Sekeker",8,IF(C1="Thunk",10,8))))))))</f>
        <v>8</v>
      </c>
      <c r="G5" s="32">
        <f>IF(C1="Alweg",8,IF(C1="Batranoban",8,IF(C1="Derigion",10,IF(C1="Gadhar",6,IF(C1="Hysnaton",6,IF(C1="Piorad",10,IF(C1="Sekeker",8,IF(C1="Thunk",8,10))))))))</f>
        <v>10</v>
      </c>
      <c r="N5" s="1" t="s">
        <v>4</v>
      </c>
    </row>
    <row r="6" spans="1:14" ht="14.4" thickTop="1" thickBot="1" x14ac:dyDescent="0.3">
      <c r="A6" s="28" t="s">
        <v>45</v>
      </c>
      <c r="B6" s="76">
        <v>2</v>
      </c>
      <c r="C6" s="77">
        <v>2</v>
      </c>
      <c r="D6" s="77">
        <v>2</v>
      </c>
      <c r="E6" s="77">
        <v>2</v>
      </c>
      <c r="F6" s="78">
        <v>2</v>
      </c>
      <c r="G6" s="79">
        <v>2</v>
      </c>
      <c r="H6" s="25"/>
      <c r="N6" s="1" t="s">
        <v>5</v>
      </c>
    </row>
    <row r="7" spans="1:14" ht="14.4" thickTop="1" thickBot="1" x14ac:dyDescent="0.3">
      <c r="A7" s="7" t="s">
        <v>39</v>
      </c>
      <c r="B7" s="29">
        <f t="shared" ref="B7:G7" si="0">SUM(B5:B6)</f>
        <v>12</v>
      </c>
      <c r="C7" s="29">
        <f t="shared" si="0"/>
        <v>10</v>
      </c>
      <c r="D7" s="29">
        <f t="shared" si="0"/>
        <v>10</v>
      </c>
      <c r="E7" s="29">
        <f t="shared" si="0"/>
        <v>10</v>
      </c>
      <c r="F7" s="30">
        <f t="shared" si="0"/>
        <v>10</v>
      </c>
      <c r="G7" s="31">
        <f t="shared" si="0"/>
        <v>12</v>
      </c>
      <c r="H7" s="21" t="s">
        <v>46</v>
      </c>
      <c r="N7" s="1" t="s">
        <v>6</v>
      </c>
    </row>
    <row r="8" spans="1:14" x14ac:dyDescent="0.25">
      <c r="A8" s="21" t="s">
        <v>49</v>
      </c>
      <c r="B8" s="23"/>
      <c r="C8" s="23"/>
      <c r="D8" s="23"/>
      <c r="E8" s="23"/>
      <c r="F8" s="23"/>
      <c r="G8" s="23"/>
      <c r="H8" s="21"/>
      <c r="N8" s="1" t="s">
        <v>7</v>
      </c>
    </row>
    <row r="9" spans="1:14" x14ac:dyDescent="0.25">
      <c r="A9" s="21"/>
      <c r="B9" s="23"/>
      <c r="C9" s="23"/>
      <c r="D9" s="23"/>
      <c r="E9" s="23"/>
      <c r="F9" s="23"/>
      <c r="G9" s="23"/>
      <c r="H9" s="21"/>
      <c r="N9" s="1" t="s">
        <v>8</v>
      </c>
    </row>
    <row r="10" spans="1:14" ht="13.8" thickBot="1" x14ac:dyDescent="0.3">
      <c r="H10" s="21"/>
    </row>
    <row r="11" spans="1:14" ht="14.4" thickTop="1" thickBot="1" x14ac:dyDescent="0.3">
      <c r="A11" s="60" t="s">
        <v>44</v>
      </c>
      <c r="B11" s="61"/>
      <c r="C11" s="61"/>
      <c r="D11" s="61"/>
      <c r="E11" s="61"/>
      <c r="F11" s="62"/>
      <c r="G11" s="22" t="s">
        <v>41</v>
      </c>
      <c r="H11" s="34">
        <f>40-SUM(E13:E19)</f>
        <v>40</v>
      </c>
    </row>
    <row r="12" spans="1:14" ht="14.4" thickTop="1" thickBot="1" x14ac:dyDescent="0.3">
      <c r="A12" s="10"/>
      <c r="B12" s="11"/>
      <c r="C12" s="38" t="s">
        <v>37</v>
      </c>
      <c r="D12" s="38" t="s">
        <v>38</v>
      </c>
      <c r="E12" s="12" t="s">
        <v>45</v>
      </c>
      <c r="F12" s="13" t="s">
        <v>53</v>
      </c>
      <c r="H12" s="26"/>
    </row>
    <row r="13" spans="1:14" ht="14.4" thickTop="1" thickBot="1" x14ac:dyDescent="0.3">
      <c r="A13" s="14" t="s">
        <v>15</v>
      </c>
      <c r="B13" s="15"/>
      <c r="C13" s="6">
        <f>IF(C1="Alweg",10,IF(C1="Batranoban",5,IF(C1="Derigion",5,IF(C1="Gadhar",20,IF(C1="Hysnaton",10,IF(C1="Piorad",20,IF(C1="Sekeker",5,IF(C1="Thunk",10,5))))))))</f>
        <v>5</v>
      </c>
      <c r="D13" s="6">
        <f>IF(B7&gt;24,35,(IF(B7&gt;22,30,(IF(B7&gt;20,25,(IF(B7&gt;18,20,(IF(B7&gt;16,15,(IF(B7&gt;14,10,(IF(B7&gt;12,5,(IF(B7&gt;8,0,(IF(B7&gt;6,-5,(IF(B7&gt;4,-10,(IF(B7&gt;2,-15,-20)))))))))))))))))))))</f>
        <v>0</v>
      </c>
      <c r="E13" s="74">
        <v>0</v>
      </c>
      <c r="F13" s="16">
        <f t="shared" ref="F13:F19" si="1">SUM(C13:E13)</f>
        <v>5</v>
      </c>
    </row>
    <row r="14" spans="1:14" ht="14.4" thickTop="1" thickBot="1" x14ac:dyDescent="0.3">
      <c r="A14" s="14" t="s">
        <v>16</v>
      </c>
      <c r="B14" s="15"/>
      <c r="C14" s="6">
        <f>IF(C1="Alweg",10,IF(C1="Batranoban",10,IF(C1="Derigion",20,IF(C1="Gadhar",5,IF(C1="Hysnaton",15,IF(C1="Piorad",15,IF(C1="Sekeker",15,IF(C1="Thunk",10,15))))))))</f>
        <v>15</v>
      </c>
      <c r="D14" s="6">
        <f>IF(D7&gt;24,35,(IF(D7&gt;22,30,(IF(D7&gt;20,25,(IF(D7&gt;18,20,(IF(D7&gt;16,15,(IF(D7&gt;14,10,(IF(D7&gt;12,5,(IF(D7&gt;8,0,(IF(D7&gt;6,-5,(IF(D7&gt;4,-10,(IF(D7&gt;2,-15,-20)))))))))))))))))))))</f>
        <v>0</v>
      </c>
      <c r="E14" s="74">
        <v>0</v>
      </c>
      <c r="F14" s="16">
        <f t="shared" si="1"/>
        <v>15</v>
      </c>
    </row>
    <row r="15" spans="1:14" ht="14.4" thickTop="1" thickBot="1" x14ac:dyDescent="0.3">
      <c r="A15" s="14" t="s">
        <v>17</v>
      </c>
      <c r="B15" s="15"/>
      <c r="C15" s="6">
        <f>IF(C1="Alweg",10,IF(C1="Batranoban",15,IF(C1="Derigion",5,IF(C1="Gadhar",20,IF(C1="Hysnaton",10,IF(C1="Piorad",5,IF(C1="Sekeker",15,IF(C1="Thunk",10,10))))))))</f>
        <v>10</v>
      </c>
      <c r="D15" s="6">
        <f>IF(E7&gt;24,35,(IF(E7&gt;22,30,(IF(E7&gt;20,25,(IF(E7&gt;18,20,(IF(E7&gt;16,15,(IF(E7&gt;14,10,(IF(E7&gt;12,5,(IF(E7&gt;8,0,(IF(E7&gt;6,-5,(IF(E7&gt;4,-10,(IF(E7&gt;2,-15,-20)))))))))))))))))))))</f>
        <v>0</v>
      </c>
      <c r="E15" s="74">
        <v>0</v>
      </c>
      <c r="F15" s="16">
        <f t="shared" si="1"/>
        <v>10</v>
      </c>
    </row>
    <row r="16" spans="1:14" ht="14.4" thickTop="1" thickBot="1" x14ac:dyDescent="0.3">
      <c r="A16" s="14" t="s">
        <v>18</v>
      </c>
      <c r="B16" s="15"/>
      <c r="C16" s="6">
        <f>IF(C1="Alweg",20,IF(C1="Batranoban",15,IF(C1="Derigion",5,IF(C1="Gadhar",20,IF(C1="Hysnaton",10,IF(C1="Piorad",10,IF(C1="Sekeker",15,IF(C1="Thunk",20,10))))))))</f>
        <v>10</v>
      </c>
      <c r="D16" s="6">
        <f>IF(E7&gt;24,35,(IF(E7&gt;22,30,(IF(E7&gt;20,25,(IF(E7&gt;18,20,(IF(E7&gt;16,15,(IF(E7&gt;14,10,(IF(E7&gt;12,5,(IF(E7&gt;8,0,(IF(E7&gt;6,-5,(IF(E7&gt;4,-10,(IF(E7&gt;2,-15,-20)))))))))))))))))))))</f>
        <v>0</v>
      </c>
      <c r="E16" s="74">
        <v>0</v>
      </c>
      <c r="F16" s="16">
        <f t="shared" si="1"/>
        <v>10</v>
      </c>
    </row>
    <row r="17" spans="1:8" ht="14.4" thickTop="1" thickBot="1" x14ac:dyDescent="0.3">
      <c r="A17" s="14" t="s">
        <v>19</v>
      </c>
      <c r="B17" s="15"/>
      <c r="C17" s="6">
        <f>IF(C1="Alweg",10,IF(C1="Batranoban",15,IF(C1="Derigion",5,IF(C1="Gadhar",5,IF(C1="Hysnaton",10,IF(C1="Piorad",5,IF(C1="Sekeker",10,IF(C1="Thunk",5,15))))))))</f>
        <v>15</v>
      </c>
      <c r="D17" s="6">
        <f>IF(F7&gt;24,35,(IF(F7&gt;22,30,(IF(F7&gt;20,25,(IF(F7&gt;18,20,(IF(F7&gt;16,15,(IF(F7&gt;14,10,(IF(F7&gt;12,5,(IF(F7&gt;8,0,(IF(F7&gt;6,-5,(IF(F7&gt;4,-10,(IF(F7&gt;2,-15,-20)))))))))))))))))))))</f>
        <v>0</v>
      </c>
      <c r="E17" s="74">
        <v>0</v>
      </c>
      <c r="F17" s="16">
        <f t="shared" si="1"/>
        <v>15</v>
      </c>
    </row>
    <row r="18" spans="1:8" ht="14.4" thickTop="1" thickBot="1" x14ac:dyDescent="0.3">
      <c r="A18" s="14" t="s">
        <v>20</v>
      </c>
      <c r="B18" s="15"/>
      <c r="C18" s="6">
        <f>IF(C1="Alweg",10,IF(C1="Batranoban",10,IF(C1="Derigion",20,IF(C1="Gadhar",5,IF(C1="Hysnaton",15,IF(C1="Piorad",20,IF(C1="Sekeker",10,IF(C1="Thunk",5,15))))))))</f>
        <v>15</v>
      </c>
      <c r="D18" s="6">
        <f>IF(E7&gt;24,35,(IF(E7&gt;22,30,(IF(E7&gt;20,25,(IF(E7&gt;18,20,(IF(E7&gt;16,15,(IF(E7&gt;14,10,(IF(E7&gt;12,5,(IF(E7&gt;8,0,(IF(E7&gt;6,-5,(IF(E7&gt;4,-10,(IF(E7&gt;2,-15,-20)))))))))))))))))))))</f>
        <v>0</v>
      </c>
      <c r="E18" s="74">
        <v>0</v>
      </c>
      <c r="F18" s="16">
        <f t="shared" si="1"/>
        <v>15</v>
      </c>
    </row>
    <row r="19" spans="1:8" ht="14.4" thickTop="1" thickBot="1" x14ac:dyDescent="0.3">
      <c r="A19" s="17" t="s">
        <v>21</v>
      </c>
      <c r="B19" s="18"/>
      <c r="C19" s="19">
        <f>IF(C1="Alweg",10,IF(C1="Batranoban",10,IF(C1="Derigion",20,IF(C1="Gadhar",5,IF(C1="Hysnaton",10,IF(C1="Piorad",5,IF(C1="Sekeker",10,IF(C1="Thunk",20,10))))))))</f>
        <v>10</v>
      </c>
      <c r="D19" s="19">
        <f>IF(F7&gt;24,35,(IF(F7&gt;22,30,(IF(F7&gt;20,25,(IF(F7&gt;18,20,(IF(F7&gt;16,15,(IF(F7&gt;14,10,(IF(F7&gt;12,5,(IF(F7&gt;8,0,(IF(F7&gt;6,-5,(IF(F7&gt;4,-10,(IF(F7&gt;2,-15,-20)))))))))))))))))))))</f>
        <v>0</v>
      </c>
      <c r="E19" s="74">
        <v>0</v>
      </c>
      <c r="F19" s="8">
        <f t="shared" si="1"/>
        <v>10</v>
      </c>
    </row>
    <row r="20" spans="1:8" ht="14.4" thickTop="1" thickBot="1" x14ac:dyDescent="0.3">
      <c r="E20" s="26"/>
    </row>
    <row r="21" spans="1:8" ht="14.4" thickTop="1" thickBot="1" x14ac:dyDescent="0.3">
      <c r="A21" s="69" t="s">
        <v>52</v>
      </c>
      <c r="B21" s="70"/>
      <c r="C21" s="70"/>
      <c r="D21" s="70"/>
      <c r="E21" s="70"/>
      <c r="F21" s="71"/>
      <c r="G21" s="22" t="s">
        <v>41</v>
      </c>
      <c r="H21" s="34">
        <f>80-SUM(E23:E38)</f>
        <v>80</v>
      </c>
    </row>
    <row r="22" spans="1:8" ht="14.4" thickTop="1" thickBot="1" x14ac:dyDescent="0.3">
      <c r="A22" s="46"/>
      <c r="B22" s="23"/>
      <c r="C22" s="37" t="s">
        <v>37</v>
      </c>
      <c r="D22" s="37" t="s">
        <v>38</v>
      </c>
      <c r="E22" s="45" t="s">
        <v>45</v>
      </c>
      <c r="F22" s="36" t="s">
        <v>53</v>
      </c>
      <c r="H22" s="26"/>
    </row>
    <row r="23" spans="1:8" ht="14.4" thickTop="1" thickBot="1" x14ac:dyDescent="0.3">
      <c r="A23" s="47" t="s">
        <v>22</v>
      </c>
      <c r="B23" s="43"/>
      <c r="C23" s="6">
        <f>IF(C1="Alweg",10,IF(C1="Batranoban",5,IF(C1="Derigion",5,IF(C1="Gadhar",20,IF(C1="Hysnaton",20,IF(C1="Piorad",5,IF(C1="Sekeker",15,IF(C1="Thunk",10,5))))))))</f>
        <v>5</v>
      </c>
      <c r="D23" s="6">
        <f>IF(D7&gt;24,35,(IF(D7&gt;22,30,(IF(D7&gt;20,25,(IF(D7&gt;18,20,(IF(D7&gt;16,15,(IF(D7&gt;14,10,(IF(D7&gt;12,5,(IF(D7&gt;8,0,(IF(D7&gt;6,-5,(IF(D7&gt;4,-10,(IF(D7&gt;2,-15,-20)))))))))))))))))))))</f>
        <v>0</v>
      </c>
      <c r="E23" s="74">
        <v>0</v>
      </c>
      <c r="F23" s="16">
        <f t="shared" ref="F23:F38" si="2">IF(C23="-","-",SUM(C23:E23))</f>
        <v>5</v>
      </c>
    </row>
    <row r="24" spans="1:8" ht="14.4" thickTop="1" thickBot="1" x14ac:dyDescent="0.3">
      <c r="A24" s="47" t="s">
        <v>23</v>
      </c>
      <c r="B24" s="43"/>
      <c r="C24" s="6">
        <f>IF(C1="Alweg","-",IF(C1="Batranoban",10,IF(C1="Derigion",10,IF(C1="Gadhar",10,IF(C1="Hysnaton","-",IF(C1="Piorad",5,IF(C1="Sekeker",5,IF(C1="Thunk",10,10))))))))</f>
        <v>10</v>
      </c>
      <c r="D24" s="6">
        <f>IF(F7&gt;24,35,(IF(F7&gt;22,30,(IF(F7&gt;20,25,(IF(F7&gt;18,20,(IF(F7&gt;16,15,(IF(F7&gt;14,10,(IF(F7&gt;12,5,(IF(F7&gt;8,0,(IF(F7&gt;6,-5,(IF(F7&gt;4,-10,(IF(F7&gt;2,-15,-20)))))))))))))))))))))</f>
        <v>0</v>
      </c>
      <c r="E24" s="74">
        <v>0</v>
      </c>
      <c r="F24" s="16">
        <f t="shared" si="2"/>
        <v>10</v>
      </c>
    </row>
    <row r="25" spans="1:8" ht="14.4" thickTop="1" thickBot="1" x14ac:dyDescent="0.3">
      <c r="A25" s="47" t="s">
        <v>24</v>
      </c>
      <c r="B25" s="43"/>
      <c r="C25" s="6">
        <f>IF(C1="Alweg",10,IF(C1="Batranoban",20,IF(C1="Derigion",10,IF(C1="Gadhar",5,IF(C1="Hysnaton",10,IF(C1="Piorad",5,IF(C1="Sekeker",10,IF(C1="Thunk",10,10))))))))</f>
        <v>10</v>
      </c>
      <c r="D25" s="6">
        <f>IF(F7&gt;24,35,(IF(F7&gt;22,30,(IF(F7&gt;20,25,(IF(F7&gt;18,20,(IF(F7&gt;16,15,(IF(F7&gt;14,10,(IF(F7&gt;12,5,(IF(F7&gt;8,0,(IF(F7&gt;6,-5,(IF(F7&gt;4,-10,(IF(F7&gt;2,-15,-20)))))))))))))))))))))</f>
        <v>0</v>
      </c>
      <c r="E25" s="74">
        <v>0</v>
      </c>
      <c r="F25" s="16">
        <f t="shared" si="2"/>
        <v>10</v>
      </c>
    </row>
    <row r="26" spans="1:8" ht="14.4" thickTop="1" thickBot="1" x14ac:dyDescent="0.3">
      <c r="A26" s="47" t="s">
        <v>25</v>
      </c>
      <c r="B26" s="43"/>
      <c r="C26" s="6">
        <f>IF(C1="Alweg",10,IF(C1="Batranoban",10,IF(C1="Derigion",15,IF(C1="Gadhar",10,IF(C1="Hysnaton",10,IF(C1="Piorad",25,IF(C1="Sekeker",10,IF(C1="Thunk",10,10))))))))</f>
        <v>10</v>
      </c>
      <c r="D26" s="6">
        <f>IF(B7&gt;24,35,(IF(B7&gt;22,30,(IF(B7&gt;20,25,(IF(B7&gt;18,20,(IF(B7&gt;16,15,(IF(B7&gt;14,10,(IF(B7&gt;12,5,(IF(B7&gt;8,0,(IF(B7&gt;6,-5,(IF(B7&gt;4,-10,(IF(B7&gt;2,-15,-20)))))))))))))))))))))</f>
        <v>0</v>
      </c>
      <c r="E26" s="74">
        <v>0</v>
      </c>
      <c r="F26" s="16">
        <f t="shared" si="2"/>
        <v>10</v>
      </c>
    </row>
    <row r="27" spans="1:8" ht="14.4" thickTop="1" thickBot="1" x14ac:dyDescent="0.3">
      <c r="A27" s="47" t="s">
        <v>36</v>
      </c>
      <c r="B27" s="43"/>
      <c r="C27" s="6">
        <f>IF(C1="Alweg","-",IF(C1="Batranoban",10,IF(C1="Derigion",20,IF(C1="Gadhar",10,IF(C1="Hysnaton","-",IF(C1="Piorad",5,IF(C1="Sekeker",10,IF(C1="Thunk",10,15))))))))</f>
        <v>15</v>
      </c>
      <c r="D27" s="6">
        <f>IF(G7&gt;24,35,(IF(G7&gt;22,30,(IF(G7&gt;20,25,(IF(G7&gt;18,20,(IF(G7&gt;16,15,(IF(G7&gt;14,10,(IF(G7&gt;12,5,(IF(G7&gt;8,0,(IF(G7&gt;6,-5,(IF(G7&gt;4,-10,(IF(G7&gt;2,-15,-20)))))))))))))))))))))</f>
        <v>0</v>
      </c>
      <c r="E27" s="74">
        <v>0</v>
      </c>
      <c r="F27" s="16">
        <f t="shared" si="2"/>
        <v>15</v>
      </c>
    </row>
    <row r="28" spans="1:8" ht="14.4" thickTop="1" thickBot="1" x14ac:dyDescent="0.3">
      <c r="A28" s="47" t="s">
        <v>26</v>
      </c>
      <c r="B28" s="43"/>
      <c r="C28" s="6">
        <f>IF(C1="Alweg",15,IF(C1="Batranoban",5,IF(C1="Derigion",5,IF(C1="Gadhar",15,IF(C1="Hysnaton",10,IF(C1="Piorad",5,IF(C1="Sekeker",15,IF(C1="Thunk",5,5))))))))</f>
        <v>5</v>
      </c>
      <c r="D28" s="6">
        <f>IF(C7&gt;24,35,(IF(C7&gt;22,30,(IF(C7&gt;20,25,(IF(C7&gt;18,20,(IF(C7&gt;16,15,(IF(C7&gt;14,10,(IF(C7&gt;12,5,(IF(C7&gt;8,0,(IF(C7&gt;6,-5,(IF(C7&gt;4,-10,(IF(C7&gt;2,-15,-20)))))))))))))))))))))</f>
        <v>0</v>
      </c>
      <c r="E28" s="74">
        <v>0</v>
      </c>
      <c r="F28" s="16">
        <f t="shared" si="2"/>
        <v>5</v>
      </c>
    </row>
    <row r="29" spans="1:8" ht="14.4" thickTop="1" thickBot="1" x14ac:dyDescent="0.3">
      <c r="A29" s="47" t="s">
        <v>27</v>
      </c>
      <c r="B29" s="43"/>
      <c r="C29" s="6">
        <f>IF(C1="Alweg",30,IF(C1="Batranoban",10,IF(C1="Derigion",5,IF(C1="Gadhar",20,IF(C1="Hysnaton",20,IF(C1="Piorad",5,IF(C1="Sekeker",15,IF(C1="Thunk",15,5))))))))</f>
        <v>5</v>
      </c>
      <c r="D29" s="6">
        <f>IF(D7&gt;24,35,(IF(D7&gt;22,30,(IF(D7&gt;20,25,(IF(D7&gt;18,20,(IF(D7&gt;16,15,(IF(D7&gt;14,10,(IF(D7&gt;12,5,(IF(D7&gt;8,0,(IF(D7&gt;6,-5,(IF(D7&gt;4,-10,(IF(D7&gt;2,-15,-20)))))))))))))))))))))</f>
        <v>0</v>
      </c>
      <c r="E29" s="74">
        <v>0</v>
      </c>
      <c r="F29" s="16">
        <f t="shared" si="2"/>
        <v>5</v>
      </c>
    </row>
    <row r="30" spans="1:8" ht="14.4" thickTop="1" thickBot="1" x14ac:dyDescent="0.3">
      <c r="A30" s="14" t="s">
        <v>28</v>
      </c>
      <c r="B30" s="15"/>
      <c r="C30" s="6">
        <f>IF(C1="Alweg",5,IF(C1="Batranoban",10,IF(C1="Derigion",15,IF(C1="Gadhar","-",IF(C1="Hysnaton",10,IF(C1="Piorad",25,IF(C1="Sekeker",10,IF(C1="Thunk",25,10))))))))</f>
        <v>10</v>
      </c>
      <c r="D30" s="6">
        <f>IF(D7&gt;24,35,(IF(D7&gt;22,30,(IF(D7&gt;20,25,(IF(D7&gt;18,20,(IF(D7&gt;16,15,(IF(D7&gt;14,10,(IF(D7&gt;12,5,(IF(D7&gt;8,0,(IF(D7&gt;6,-5,(IF(D7&gt;4,-10,(IF(D7&gt;2,-15,-20)))))))))))))))))))))</f>
        <v>0</v>
      </c>
      <c r="E30" s="74">
        <v>0</v>
      </c>
      <c r="F30" s="16">
        <f t="shared" si="2"/>
        <v>10</v>
      </c>
    </row>
    <row r="31" spans="1:8" ht="14.4" thickTop="1" thickBot="1" x14ac:dyDescent="0.3">
      <c r="A31" s="14" t="s">
        <v>29</v>
      </c>
      <c r="B31" s="15"/>
      <c r="C31" s="6">
        <f>IF(C1="Alweg","-",IF(C1="Batranoban",5,IF(C1="Derigion",20,IF(C1="Gadhar","-",IF(C1="Hysnaton","-",IF(C1="Piorad",10,IF(C1="Sekeker","-",IF(C1="Thunk","-",20))))))))</f>
        <v>20</v>
      </c>
      <c r="D31" s="6">
        <f>IF(G7&gt;24,35,(IF(G7&gt;22,30,(IF(G7&gt;20,25,(IF(G7&gt;18,20,(IF(G7&gt;16,15,(IF(G7&gt;14,10,(IF(G7&gt;12,5,(IF(G7&gt;8,0,(IF(G7&gt;6,-5,(IF(G7&gt;4,-10,(IF(G7&gt;2,-15,-20)))))))))))))))))))))</f>
        <v>0</v>
      </c>
      <c r="E31" s="74">
        <v>0</v>
      </c>
      <c r="F31" s="16">
        <f t="shared" si="2"/>
        <v>20</v>
      </c>
    </row>
    <row r="32" spans="1:8" ht="14.4" thickTop="1" thickBot="1" x14ac:dyDescent="0.3">
      <c r="A32" s="35" t="s">
        <v>30</v>
      </c>
      <c r="B32" s="44"/>
      <c r="C32" s="6">
        <f>IF(C1="Alweg",10,IF(C1="Batranoban",20,IF(C1="Derigion",10,IF(C1="Gadhar",5,IF(C1="Hysnaton",10,IF(C1="Piorad",5,IF(C1="Sekeker",5,IF(C1="Thunk",10,15))))))))</f>
        <v>15</v>
      </c>
      <c r="D32" s="6">
        <f>IF(F7&gt;24,35,(IF(F7&gt;22,30,(IF(F7&gt;20,25,(IF(F7&gt;18,20,(IF(F7&gt;16,15,(IF(F7&gt;14,10,(IF(F7&gt;12,5,(IF(F7&gt;8,0,(IF(F7&gt;6,-5,(IF(F7&gt;4,-10,(IF(F7&gt;2,-15,-20)))))))))))))))))))))</f>
        <v>0</v>
      </c>
      <c r="E32" s="74">
        <v>0</v>
      </c>
      <c r="F32" s="16">
        <f t="shared" si="2"/>
        <v>15</v>
      </c>
    </row>
    <row r="33" spans="1:8" ht="14.4" thickTop="1" thickBot="1" x14ac:dyDescent="0.3">
      <c r="A33" s="35" t="s">
        <v>31</v>
      </c>
      <c r="B33" s="44"/>
      <c r="C33" s="6">
        <f>IF(C1="Alweg",5,IF(C1="Batranoban",15,IF(C1="Derigion",10,IF(C1="Gadhar",10,IF(C1="Hysnaton",10,IF(C1="Piorad",5,IF(C1="Sekeker",15,IF(C1="Thunk",10,15))))))))</f>
        <v>15</v>
      </c>
      <c r="D33" s="6">
        <f>IF(G7&gt;24,35,(IF(G7&gt;22,30,(IF(G7&gt;20,25,(IF(G7&gt;18,20,(IF(G7&gt;16,15,(IF(G7&gt;14,10,(IF(G7&gt;12,5,(IF(G7&gt;8,0,(IF(G7&gt;6,-5,(IF(G7&gt;4,-10,(IF(G7&gt;2,-15,-20)))))))))))))))))))))</f>
        <v>0</v>
      </c>
      <c r="E33" s="74">
        <v>0</v>
      </c>
      <c r="F33" s="16">
        <f t="shared" si="2"/>
        <v>15</v>
      </c>
    </row>
    <row r="34" spans="1:8" ht="14.4" thickTop="1" thickBot="1" x14ac:dyDescent="0.3">
      <c r="A34" s="35" t="s">
        <v>32</v>
      </c>
      <c r="B34" s="44"/>
      <c r="C34" s="6" t="str">
        <f>IF(C1="Alweg",10,IF(C1="Batranoban","-",IF(C1="Derigion","-",IF(C1="Gadhar","-",IF(C1="Hysnaton",10,IF(C1="Piorad","-",IF(C1="Sekeker",10,IF(C1="Thunk","-","-"))))))))</f>
        <v>-</v>
      </c>
      <c r="D34" s="6">
        <f>IF(C7&gt;24,35,(IF(C7&gt;22,30,(IF(C7&gt;20,25,(IF(C7&gt;18,20,(IF(C7&gt;16,15,(IF(C7&gt;14,10,(IF(C7&gt;12,5,(IF(C7&gt;8,0,(IF(C7&gt;6,-5,(IF(C7&gt;4,-10,(IF(C7&gt;2,-15,-20)))))))))))))))))))))</f>
        <v>0</v>
      </c>
      <c r="E34" s="74">
        <v>0</v>
      </c>
      <c r="F34" s="16" t="str">
        <f t="shared" si="2"/>
        <v>-</v>
      </c>
    </row>
    <row r="35" spans="1:8" ht="14.4" thickTop="1" thickBot="1" x14ac:dyDescent="0.3">
      <c r="A35" s="35" t="s">
        <v>33</v>
      </c>
      <c r="B35" s="44"/>
      <c r="C35" s="6">
        <f>IF(C1="Alweg",30,IF(C1="Batranoban",10,IF(C1="Derigion",5,IF(C1="Gadhar",20,IF(C1="Hysnaton",20,IF(C1="Piorad",15,IF(C1="Sekeker",10,IF(C1="Thunk",15,5))))))))</f>
        <v>5</v>
      </c>
      <c r="D35" s="6">
        <f>IF(F7&gt;24,35,(IF(F7&gt;22,30,(IF(F7&gt;20,25,(IF(F7&gt;18,20,(IF(F7&gt;16,15,(IF(F7&gt;14,10,(IF(F7&gt;12,5,(IF(F7&gt;8,0,(IF(F7&gt;6,-5,(IF(F7&gt;4,-10,(IF(F7&gt;2,-15,-20)))))))))))))))))))))</f>
        <v>0</v>
      </c>
      <c r="E35" s="74">
        <v>0</v>
      </c>
      <c r="F35" s="16">
        <f t="shared" si="2"/>
        <v>5</v>
      </c>
    </row>
    <row r="36" spans="1:8" ht="14.4" thickTop="1" thickBot="1" x14ac:dyDescent="0.3">
      <c r="A36" s="48" t="s">
        <v>50</v>
      </c>
      <c r="B36" s="44"/>
      <c r="C36" s="6">
        <f>IF(C1="Alweg",10,IF(C1="Batranoban",10,IF(C1="Derigion",20,IF(C1="Gadhar",5,IF(C1="Hysnaton",10,IF(C1="Piorad",10,IF(C1="Sekeker",5,IF(C1="Thunk",10,15))))))))</f>
        <v>15</v>
      </c>
      <c r="D36" s="6">
        <f>IF(B7&gt;24,35,(IF(B7&gt;22,30,(IF(B7&gt;20,25,(IF(B7&gt;18,20,(IF(B7&gt;16,15,(IF(B7&gt;14,10,(IF(B7&gt;12,5,(IF(B7&gt;8,0,(IF(B7&gt;6,-5,(IF(B7&gt;4,-10,(IF(B7&gt;2,-15,-20)))))))))))))))))))))</f>
        <v>0</v>
      </c>
      <c r="E36" s="74">
        <v>0</v>
      </c>
      <c r="F36" s="16">
        <f t="shared" si="2"/>
        <v>15</v>
      </c>
    </row>
    <row r="37" spans="1:8" ht="14.4" thickTop="1" thickBot="1" x14ac:dyDescent="0.3">
      <c r="A37" s="35" t="s">
        <v>34</v>
      </c>
      <c r="B37" s="44"/>
      <c r="C37" s="6">
        <f>IF(C1="Alweg",10,IF(C1="Batranoban",10,IF(C1="Derigion",5,IF(C1="Gadhar",10,IF(C1="Hysnaton",10,IF(C1="Piorad",15,IF(C1="Sekeker",10,IF(C1="Thunk",10,10))))))))</f>
        <v>10</v>
      </c>
      <c r="D37" s="6">
        <f>IF(G7&gt;24,35,(IF(G7&gt;22,30,(IF(G7&gt;20,25,(IF(G7&gt;18,20,(IF(G7&gt;16,15,(IF(G7&gt;14,10,(IF(G7&gt;12,5,(IF(G7&gt;8,0,(IF(G7&gt;6,-5,(IF(G7&gt;4,-10,(IF(G7&gt;2,-15,-20)))))))))))))))))))))</f>
        <v>0</v>
      </c>
      <c r="E37" s="74">
        <v>0</v>
      </c>
      <c r="F37" s="16">
        <f t="shared" si="2"/>
        <v>10</v>
      </c>
    </row>
    <row r="38" spans="1:8" ht="14.4" thickTop="1" thickBot="1" x14ac:dyDescent="0.3">
      <c r="A38" s="49" t="s">
        <v>35</v>
      </c>
      <c r="B38" s="50"/>
      <c r="C38" s="19">
        <f>IF(C1="Alweg",5,IF(C1="Batranoban",10,IF(C1="Derigion",5,IF(C1="Gadhar",20,IF(C1="Hysnaton",10,IF(C1="Piorad",20,IF(C1="Sekeker",15,IF(C1="Thunk",10,10))))))))</f>
        <v>10</v>
      </c>
      <c r="D38" s="19">
        <f>IF(G7&gt;24,35,(IF(G7&gt;22,30,(IF(G7&gt;20,25,(IF(G7&gt;18,20,(IF(G7&gt;16,15,(IF(G7&gt;14,10,(IF(G7&gt;12,5,(IF(G7&gt;8,0,(IF(G7&gt;6,-5,(IF(G7&gt;4,-10,(IF(G7&gt;2,-15,-20)))))))))))))))))))))</f>
        <v>0</v>
      </c>
      <c r="E38" s="74">
        <v>0</v>
      </c>
      <c r="F38" s="8">
        <f t="shared" si="2"/>
        <v>10</v>
      </c>
    </row>
    <row r="39" spans="1:8" ht="13.8" thickTop="1" x14ac:dyDescent="0.25">
      <c r="A39" s="42" t="s">
        <v>47</v>
      </c>
      <c r="E39" s="26"/>
      <c r="H39" s="58"/>
    </row>
    <row r="40" spans="1:8" x14ac:dyDescent="0.25">
      <c r="A40" s="42" t="s">
        <v>48</v>
      </c>
    </row>
    <row r="41" spans="1:8" ht="13.8" thickBot="1" x14ac:dyDescent="0.3">
      <c r="A41" s="21"/>
    </row>
    <row r="42" spans="1:8" ht="13.8" thickBot="1" x14ac:dyDescent="0.3">
      <c r="A42" s="60" t="s">
        <v>55</v>
      </c>
      <c r="B42" s="61"/>
      <c r="C42" s="61"/>
      <c r="D42" s="61"/>
      <c r="E42" s="61"/>
      <c r="F42" s="62"/>
    </row>
    <row r="43" spans="1:8" x14ac:dyDescent="0.25">
      <c r="A43" s="63" t="s">
        <v>36</v>
      </c>
      <c r="B43" s="64"/>
      <c r="C43" s="38" t="s">
        <v>56</v>
      </c>
      <c r="D43" s="38" t="s">
        <v>57</v>
      </c>
      <c r="E43" s="38" t="s">
        <v>58</v>
      </c>
      <c r="F43" s="52" t="s">
        <v>59</v>
      </c>
    </row>
    <row r="44" spans="1:8" ht="13.8" thickBot="1" x14ac:dyDescent="0.3">
      <c r="A44" s="65">
        <f>IF(C1="Alweg",4,IF(C1="Batranoban",4,IF(C1="Derigion",3,IF(C1="Gadhar",7,IF(C1="Hysnaton",6,IF(C1="Piorad",7,IF(C1="Sekeker",8,IF(C1="Thunk",5,5))))))))</f>
        <v>5</v>
      </c>
      <c r="B44" s="66"/>
      <c r="C44" s="53">
        <f>IF(C1="Alweg",6,IF(C1="Batranoban",7,IF(C1="Derigion",8,IF(C1="Gadhar",5,IF(C1="Hysnaton",5,IF(C1="Piorad",7,IF(C1="Sekeker",2,IF(C1="Thunk",5,5))))))))</f>
        <v>5</v>
      </c>
      <c r="D44" s="53">
        <f>IF(C1="Alweg",4,IF(C1="Batranoban",7,IF(C1="Derigion",6,IF(C1="Gadhar",5,IF(C1="Hysnaton",4,IF(C1="Piorad",7,IF(C1="Sekeker",6,IF(C1="Thunk",5,5))))))))</f>
        <v>5</v>
      </c>
      <c r="E44" s="53">
        <f>IF(C1="Alweg",6,IF(C1="Batranoban",7,IF(C1="Derigion",8,IF(C1="Gadhar",3,IF(C1="Hysnaton",5,IF(C1="Piorad",7,IF(C1="Sekeker",3,IF(C1="Thunk",8,5))))))))</f>
        <v>5</v>
      </c>
      <c r="F44" s="54">
        <f>IF(C1="Alweg",5,IF(C1="Batranoban",4,IF(C1="Derigion",3,IF(C1="Gadhar",7,IF(C1="Hysnaton",4,IF(C1="Piorad",7,IF(C1="Sekeker",7,IF(C1="Thunk",7,5))))))))</f>
        <v>5</v>
      </c>
    </row>
    <row r="45" spans="1:8" ht="14.4" thickTop="1" thickBot="1" x14ac:dyDescent="0.3">
      <c r="A45" s="72"/>
      <c r="B45" s="73"/>
      <c r="C45" s="74"/>
      <c r="D45" s="74"/>
      <c r="E45" s="75"/>
      <c r="F45" s="74"/>
      <c r="G45" s="21" t="s">
        <v>60</v>
      </c>
    </row>
    <row r="46" spans="1:8" ht="14.4" thickTop="1" thickBot="1" x14ac:dyDescent="0.3">
      <c r="A46" s="67">
        <f>SUM(A44:B45)</f>
        <v>5</v>
      </c>
      <c r="B46" s="68"/>
      <c r="C46" s="56">
        <f>SUM(C44:C45)</f>
        <v>5</v>
      </c>
      <c r="D46" s="56">
        <f>SUM(D44:D45)</f>
        <v>5</v>
      </c>
      <c r="E46" s="55">
        <f>SUM(E44:E45)</f>
        <v>5</v>
      </c>
      <c r="F46" s="57">
        <f>SUM(F44:F45)</f>
        <v>5</v>
      </c>
      <c r="G46" s="9" t="s">
        <v>61</v>
      </c>
    </row>
    <row r="47" spans="1:8" x14ac:dyDescent="0.25">
      <c r="A47" s="21"/>
    </row>
    <row r="49" spans="1:9" x14ac:dyDescent="0.25">
      <c r="A49" s="40" t="s">
        <v>51</v>
      </c>
      <c r="B49" s="40"/>
      <c r="C49" s="51">
        <f>C7*2</f>
        <v>20</v>
      </c>
    </row>
    <row r="51" spans="1:9" x14ac:dyDescent="0.25">
      <c r="A51" s="40" t="s">
        <v>54</v>
      </c>
      <c r="B51" s="40"/>
      <c r="C51" s="51">
        <f>G7*5</f>
        <v>60</v>
      </c>
    </row>
    <row r="53" spans="1:9" x14ac:dyDescent="0.25">
      <c r="A53" s="40" t="s">
        <v>62</v>
      </c>
      <c r="B53" s="41"/>
      <c r="C53" s="59">
        <f>(COUNTIFS(F13:F19,"&gt;=50",F13:F19,"&lt;=75")*2)+(COUNTIFS(F13:F19,"&gt;75")*5)+(COUNTIFS(F23:F38,"&gt;=75")+(COUNTIFS(A46:F46,"&gt;=8")+(COUNTIFS(A46:F46,"&lt;=3"))))</f>
        <v>0</v>
      </c>
      <c r="D53" s="1"/>
      <c r="H53" s="2"/>
      <c r="I53" s="1"/>
    </row>
  </sheetData>
  <sheetProtection algorithmName="SHA-512" hashValue="gDVoMyJNwYHrNwI7IzFzdRJsbchSYZs1OheBl0Mv3VMgT7dyLwnKAHkmIowT55Jvz6CCSM+O/CmyVII4r9EJaQ==" saltValue="orBLBraW6HTHQFSSuSfgAg==" spinCount="100000" sheet="1" objects="1" scenarios="1"/>
  <mergeCells count="8">
    <mergeCell ref="A3:G3"/>
    <mergeCell ref="A11:F11"/>
    <mergeCell ref="A21:F21"/>
    <mergeCell ref="A42:F42"/>
    <mergeCell ref="A43:B43"/>
    <mergeCell ref="A44:B44"/>
    <mergeCell ref="A45:B45"/>
    <mergeCell ref="A46:B46"/>
  </mergeCells>
  <phoneticPr fontId="2" type="noConversion"/>
  <dataValidations count="1">
    <dataValidation type="list" allowBlank="1" showInputMessage="1" showErrorMessage="1" sqref="C1" xr:uid="{9365DB7B-5F31-4C69-BCD1-D16E627872E2}">
      <formula1>$N$1:$N$9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Spinner 11">
              <controlPr locked="0" defaultSize="0" autoPict="0">
                <anchor moveWithCells="1" sizeWithCells="1">
                  <from>
                    <xdr:col>1</xdr:col>
                    <xdr:colOff>525780</xdr:colOff>
                    <xdr:row>5</xdr:row>
                    <xdr:rowOff>7620</xdr:rowOff>
                  </from>
                  <to>
                    <xdr:col>1</xdr:col>
                    <xdr:colOff>678180</xdr:colOff>
                    <xdr:row>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Spinner 12">
              <controlPr locked="0" defaultSize="0" autoPict="0">
                <anchor moveWithCells="1" sizeWithCells="1">
                  <from>
                    <xdr:col>2</xdr:col>
                    <xdr:colOff>525780</xdr:colOff>
                    <xdr:row>5</xdr:row>
                    <xdr:rowOff>7620</xdr:rowOff>
                  </from>
                  <to>
                    <xdr:col>2</xdr:col>
                    <xdr:colOff>678180</xdr:colOff>
                    <xdr:row>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Spinner 13">
              <controlPr locked="0" defaultSize="0" autoPict="0">
                <anchor moveWithCells="1" sizeWithCells="1">
                  <from>
                    <xdr:col>3</xdr:col>
                    <xdr:colOff>525780</xdr:colOff>
                    <xdr:row>5</xdr:row>
                    <xdr:rowOff>7620</xdr:rowOff>
                  </from>
                  <to>
                    <xdr:col>3</xdr:col>
                    <xdr:colOff>678180</xdr:colOff>
                    <xdr:row>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Spinner 14">
              <controlPr locked="0" defaultSize="0" autoPict="0">
                <anchor moveWithCells="1" sizeWithCells="1">
                  <from>
                    <xdr:col>4</xdr:col>
                    <xdr:colOff>525780</xdr:colOff>
                    <xdr:row>5</xdr:row>
                    <xdr:rowOff>7620</xdr:rowOff>
                  </from>
                  <to>
                    <xdr:col>4</xdr:col>
                    <xdr:colOff>678180</xdr:colOff>
                    <xdr:row>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Spinner 15">
              <controlPr locked="0" defaultSize="0" autoPict="0">
                <anchor moveWithCells="1" sizeWithCells="1">
                  <from>
                    <xdr:col>5</xdr:col>
                    <xdr:colOff>525780</xdr:colOff>
                    <xdr:row>5</xdr:row>
                    <xdr:rowOff>7620</xdr:rowOff>
                  </from>
                  <to>
                    <xdr:col>5</xdr:col>
                    <xdr:colOff>678180</xdr:colOff>
                    <xdr:row>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Spinner 16">
              <controlPr locked="0" defaultSize="0" autoPict="0">
                <anchor moveWithCells="1" sizeWithCells="1">
                  <from>
                    <xdr:col>6</xdr:col>
                    <xdr:colOff>518160</xdr:colOff>
                    <xdr:row>5</xdr:row>
                    <xdr:rowOff>7620</xdr:rowOff>
                  </from>
                  <to>
                    <xdr:col>6</xdr:col>
                    <xdr:colOff>670560</xdr:colOff>
                    <xdr:row>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Spinner 23">
              <controlPr locked="0" defaultSize="0" autoPict="0">
                <anchor moveWithCells="1" sizeWithCells="1">
                  <from>
                    <xdr:col>4</xdr:col>
                    <xdr:colOff>563880</xdr:colOff>
                    <xdr:row>12</xdr:row>
                    <xdr:rowOff>15240</xdr:rowOff>
                  </from>
                  <to>
                    <xdr:col>4</xdr:col>
                    <xdr:colOff>678180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Spinner 24">
              <controlPr locked="0" defaultSize="0" autoPict="0">
                <anchor moveWithCells="1" sizeWithCells="1">
                  <from>
                    <xdr:col>4</xdr:col>
                    <xdr:colOff>563880</xdr:colOff>
                    <xdr:row>13</xdr:row>
                    <xdr:rowOff>15240</xdr:rowOff>
                  </from>
                  <to>
                    <xdr:col>5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Spinner 25">
              <controlPr locked="0" defaultSize="0" autoPict="0">
                <anchor moveWithCells="1" sizeWithCells="1">
                  <from>
                    <xdr:col>4</xdr:col>
                    <xdr:colOff>563880</xdr:colOff>
                    <xdr:row>14</xdr:row>
                    <xdr:rowOff>15240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Spinner 26">
              <controlPr locked="0" defaultSize="0" autoPict="0">
                <anchor moveWithCells="1" sizeWithCells="1">
                  <from>
                    <xdr:col>4</xdr:col>
                    <xdr:colOff>563880</xdr:colOff>
                    <xdr:row>15</xdr:row>
                    <xdr:rowOff>15240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Spinner 27">
              <controlPr locked="0" defaultSize="0" autoPict="0">
                <anchor moveWithCells="1" sizeWithCells="1">
                  <from>
                    <xdr:col>4</xdr:col>
                    <xdr:colOff>563880</xdr:colOff>
                    <xdr:row>16</xdr:row>
                    <xdr:rowOff>15240</xdr:rowOff>
                  </from>
                  <to>
                    <xdr:col>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Spinner 28">
              <controlPr locked="0" defaultSize="0" autoPict="0">
                <anchor moveWithCells="1" sizeWithCells="1">
                  <from>
                    <xdr:col>4</xdr:col>
                    <xdr:colOff>563880</xdr:colOff>
                    <xdr:row>17</xdr:row>
                    <xdr:rowOff>15240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Spinner 29">
              <controlPr locked="0" defaultSize="0" autoPict="0">
                <anchor moveWithCells="1" sizeWithCells="1">
                  <from>
                    <xdr:col>4</xdr:col>
                    <xdr:colOff>563880</xdr:colOff>
                    <xdr:row>18</xdr:row>
                    <xdr:rowOff>15240</xdr:rowOff>
                  </from>
                  <to>
                    <xdr:col>5</xdr:col>
                    <xdr:colOff>0</xdr:colOff>
                    <xdr:row>18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Spinner 30">
              <controlPr locked="0" defaultSize="0" autoPict="0">
                <anchor moveWithCells="1" sizeWithCells="1">
                  <from>
                    <xdr:col>4</xdr:col>
                    <xdr:colOff>563880</xdr:colOff>
                    <xdr:row>22</xdr:row>
                    <xdr:rowOff>15240</xdr:rowOff>
                  </from>
                  <to>
                    <xdr:col>5</xdr:col>
                    <xdr:colOff>0</xdr:colOff>
                    <xdr:row>22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Spinner 31">
              <controlPr locked="0" defaultSize="0" autoPict="0">
                <anchor moveWithCells="1" sizeWithCells="1">
                  <from>
                    <xdr:col>4</xdr:col>
                    <xdr:colOff>563880</xdr:colOff>
                    <xdr:row>23</xdr:row>
                    <xdr:rowOff>15240</xdr:rowOff>
                  </from>
                  <to>
                    <xdr:col>5</xdr:col>
                    <xdr:colOff>0</xdr:colOff>
                    <xdr:row>23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Spinner 32">
              <controlPr locked="0" defaultSize="0" autoPict="0">
                <anchor moveWithCells="1" sizeWithCells="1">
                  <from>
                    <xdr:col>4</xdr:col>
                    <xdr:colOff>563880</xdr:colOff>
                    <xdr:row>24</xdr:row>
                    <xdr:rowOff>15240</xdr:rowOff>
                  </from>
                  <to>
                    <xdr:col>5</xdr:col>
                    <xdr:colOff>0</xdr:colOff>
                    <xdr:row>24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Spinner 33">
              <controlPr locked="0" defaultSize="0" autoPict="0">
                <anchor moveWithCells="1" sizeWithCells="1">
                  <from>
                    <xdr:col>4</xdr:col>
                    <xdr:colOff>563880</xdr:colOff>
                    <xdr:row>25</xdr:row>
                    <xdr:rowOff>15240</xdr:rowOff>
                  </from>
                  <to>
                    <xdr:col>5</xdr:col>
                    <xdr:colOff>0</xdr:colOff>
                    <xdr:row>25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Spinner 34">
              <controlPr locked="0" defaultSize="0" autoPict="0">
                <anchor moveWithCells="1" sizeWithCells="1">
                  <from>
                    <xdr:col>4</xdr:col>
                    <xdr:colOff>563880</xdr:colOff>
                    <xdr:row>26</xdr:row>
                    <xdr:rowOff>15240</xdr:rowOff>
                  </from>
                  <to>
                    <xdr:col>5</xdr:col>
                    <xdr:colOff>0</xdr:colOff>
                    <xdr:row>26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Spinner 35">
              <controlPr locked="0" defaultSize="0" autoPict="0">
                <anchor moveWithCells="1" sizeWithCells="1">
                  <from>
                    <xdr:col>4</xdr:col>
                    <xdr:colOff>563880</xdr:colOff>
                    <xdr:row>27</xdr:row>
                    <xdr:rowOff>15240</xdr:rowOff>
                  </from>
                  <to>
                    <xdr:col>5</xdr:col>
                    <xdr:colOff>0</xdr:colOff>
                    <xdr:row>27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Spinner 36">
              <controlPr locked="0" defaultSize="0" autoPict="0">
                <anchor moveWithCells="1" sizeWithCells="1">
                  <from>
                    <xdr:col>4</xdr:col>
                    <xdr:colOff>563880</xdr:colOff>
                    <xdr:row>28</xdr:row>
                    <xdr:rowOff>15240</xdr:rowOff>
                  </from>
                  <to>
                    <xdr:col>5</xdr:col>
                    <xdr:colOff>0</xdr:colOff>
                    <xdr:row>28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Spinner 37">
              <controlPr locked="0" defaultSize="0" autoPict="0">
                <anchor moveWithCells="1" sizeWithCells="1">
                  <from>
                    <xdr:col>4</xdr:col>
                    <xdr:colOff>563880</xdr:colOff>
                    <xdr:row>29</xdr:row>
                    <xdr:rowOff>15240</xdr:rowOff>
                  </from>
                  <to>
                    <xdr:col>5</xdr:col>
                    <xdr:colOff>0</xdr:colOff>
                    <xdr:row>29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5" name="Spinner 38">
              <controlPr locked="0" defaultSize="0" autoPict="0">
                <anchor moveWithCells="1" sizeWithCells="1">
                  <from>
                    <xdr:col>4</xdr:col>
                    <xdr:colOff>563880</xdr:colOff>
                    <xdr:row>30</xdr:row>
                    <xdr:rowOff>15240</xdr:rowOff>
                  </from>
                  <to>
                    <xdr:col>5</xdr:col>
                    <xdr:colOff>0</xdr:colOff>
                    <xdr:row>30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6" name="Spinner 39">
              <controlPr locked="0" defaultSize="0" autoPict="0">
                <anchor moveWithCells="1" sizeWithCells="1">
                  <from>
                    <xdr:col>4</xdr:col>
                    <xdr:colOff>563880</xdr:colOff>
                    <xdr:row>31</xdr:row>
                    <xdr:rowOff>15240</xdr:rowOff>
                  </from>
                  <to>
                    <xdr:col>5</xdr:col>
                    <xdr:colOff>0</xdr:colOff>
                    <xdr:row>31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7" name="Spinner 40">
              <controlPr locked="0" defaultSize="0" autoPict="0">
                <anchor moveWithCells="1" sizeWithCells="1">
                  <from>
                    <xdr:col>4</xdr:col>
                    <xdr:colOff>563880</xdr:colOff>
                    <xdr:row>32</xdr:row>
                    <xdr:rowOff>15240</xdr:rowOff>
                  </from>
                  <to>
                    <xdr:col>5</xdr:col>
                    <xdr:colOff>0</xdr:colOff>
                    <xdr:row>32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8" name="Spinner 41">
              <controlPr locked="0" defaultSize="0" autoPict="0">
                <anchor moveWithCells="1" sizeWithCells="1">
                  <from>
                    <xdr:col>4</xdr:col>
                    <xdr:colOff>563880</xdr:colOff>
                    <xdr:row>33</xdr:row>
                    <xdr:rowOff>15240</xdr:rowOff>
                  </from>
                  <to>
                    <xdr:col>5</xdr:col>
                    <xdr:colOff>0</xdr:colOff>
                    <xdr:row>33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9" name="Spinner 42">
              <controlPr locked="0" defaultSize="0" autoPict="0">
                <anchor moveWithCells="1" sizeWithCells="1">
                  <from>
                    <xdr:col>4</xdr:col>
                    <xdr:colOff>563880</xdr:colOff>
                    <xdr:row>34</xdr:row>
                    <xdr:rowOff>15240</xdr:rowOff>
                  </from>
                  <to>
                    <xdr:col>5</xdr:col>
                    <xdr:colOff>0</xdr:colOff>
                    <xdr:row>34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0" name="Spinner 43">
              <controlPr locked="0" defaultSize="0" autoPict="0">
                <anchor moveWithCells="1" sizeWithCells="1">
                  <from>
                    <xdr:col>4</xdr:col>
                    <xdr:colOff>563880</xdr:colOff>
                    <xdr:row>35</xdr:row>
                    <xdr:rowOff>15240</xdr:rowOff>
                  </from>
                  <to>
                    <xdr:col>5</xdr:col>
                    <xdr:colOff>0</xdr:colOff>
                    <xdr:row>35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1" name="Spinner 44">
              <controlPr locked="0" defaultSize="0" autoPict="0">
                <anchor moveWithCells="1" sizeWithCells="1">
                  <from>
                    <xdr:col>4</xdr:col>
                    <xdr:colOff>563880</xdr:colOff>
                    <xdr:row>36</xdr:row>
                    <xdr:rowOff>15240</xdr:rowOff>
                  </from>
                  <to>
                    <xdr:col>5</xdr:col>
                    <xdr:colOff>0</xdr:colOff>
                    <xdr:row>36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2" name="Spinner 45">
              <controlPr locked="0" defaultSize="0" autoPict="0">
                <anchor moveWithCells="1" sizeWithCells="1">
                  <from>
                    <xdr:col>4</xdr:col>
                    <xdr:colOff>563880</xdr:colOff>
                    <xdr:row>37</xdr:row>
                    <xdr:rowOff>15240</xdr:rowOff>
                  </from>
                  <to>
                    <xdr:col>5</xdr:col>
                    <xdr:colOff>0</xdr:colOff>
                    <xdr:row>37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Daniel GERMANIER</cp:lastModifiedBy>
  <dcterms:created xsi:type="dcterms:W3CDTF">2004-06-30T23:01:22Z</dcterms:created>
  <dcterms:modified xsi:type="dcterms:W3CDTF">2024-06-10T04:32:24Z</dcterms:modified>
</cp:coreProperties>
</file>